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189c7b0d17bf206b/Desktop/Bluegrass 2021 (2)/Directories/Radio List/"/>
    </mc:Choice>
  </mc:AlternateContent>
  <xr:revisionPtr revIDLastSave="102" documentId="11_C227CC69C7B63677C6320E251C8A52409A6A7096" xr6:coauthVersionLast="47" xr6:coauthVersionMax="47" xr10:uidLastSave="{EA94BEF1-C48A-480C-9F30-7A93A9E8F556}"/>
  <bookViews>
    <workbookView xWindow="-110" yWindow="-110" windowWidth="19420" windowHeight="10420" xr2:uid="{00000000-000D-0000-FFFF-FFFF00000000}"/>
  </bookViews>
  <sheets>
    <sheet name="Form Responses" sheetId="1" r:id="rId1"/>
  </sheets>
  <definedNames>
    <definedName name="_xlnm._FilterDatabase" localSheetId="0" hidden="1">'Form Responses'!$A$1:$BK$1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" i="1" l="1"/>
  <c r="AK68" i="1"/>
  <c r="AK92" i="1"/>
  <c r="AK61" i="1"/>
  <c r="AK10" i="1"/>
  <c r="AK67" i="1"/>
  <c r="AK4" i="1"/>
  <c r="AK58" i="1"/>
  <c r="AK13" i="1"/>
  <c r="AK51" i="1"/>
  <c r="AK89" i="1"/>
  <c r="AK15" i="1"/>
  <c r="AK50" i="1"/>
  <c r="AK75" i="1"/>
  <c r="AK18" i="1"/>
  <c r="AK53" i="1"/>
  <c r="AK26" i="1"/>
  <c r="AK59" i="1"/>
  <c r="AK87" i="1"/>
  <c r="AK22" i="1"/>
  <c r="AK45" i="1"/>
  <c r="AK32" i="1"/>
  <c r="AK54" i="1"/>
  <c r="AK70" i="1"/>
  <c r="AK101" i="1"/>
  <c r="AK34" i="1"/>
  <c r="AK96" i="1"/>
  <c r="AK84" i="1"/>
  <c r="AK81" i="1"/>
  <c r="AK33" i="1"/>
  <c r="AK47" i="1"/>
  <c r="AK85" i="1"/>
  <c r="AK36" i="1"/>
  <c r="AK62" i="1"/>
  <c r="AK97" i="1"/>
  <c r="AK28" i="1"/>
  <c r="AK77" i="1"/>
  <c r="AK3" i="1"/>
  <c r="AK43" i="1"/>
  <c r="AK21" i="1"/>
  <c r="AK8" i="1"/>
  <c r="AK30" i="1"/>
  <c r="AK93" i="1"/>
  <c r="AK27" i="1"/>
  <c r="AK73" i="1"/>
  <c r="AK80" i="1"/>
  <c r="AK71" i="1"/>
  <c r="AK52" i="1"/>
  <c r="AK38" i="1"/>
  <c r="AK64" i="1"/>
  <c r="AK100" i="1"/>
  <c r="AK7" i="1"/>
  <c r="AK37" i="1"/>
  <c r="AK25" i="1"/>
  <c r="AK98" i="1"/>
  <c r="AK91" i="1"/>
  <c r="AK60" i="1"/>
  <c r="AK88" i="1"/>
  <c r="AK24" i="1"/>
  <c r="AK74" i="1"/>
  <c r="AK40" i="1"/>
  <c r="AK16" i="1"/>
  <c r="AK83" i="1"/>
  <c r="AK76" i="1"/>
  <c r="AK99" i="1"/>
  <c r="AK41" i="1"/>
  <c r="AK20" i="1"/>
  <c r="AK31" i="1"/>
  <c r="AK11" i="1"/>
  <c r="AK49" i="1"/>
  <c r="AK82" i="1"/>
  <c r="AK12" i="1"/>
  <c r="AK79" i="1"/>
  <c r="AK94" i="1"/>
  <c r="AK95" i="1"/>
  <c r="AK39" i="1"/>
  <c r="AK65" i="1"/>
  <c r="AK17" i="1"/>
  <c r="AK42" i="1"/>
  <c r="AK55" i="1"/>
  <c r="AK56" i="1"/>
  <c r="AK57" i="1"/>
  <c r="AK5" i="1"/>
  <c r="AK72" i="1"/>
  <c r="AK19" i="1"/>
  <c r="AK66" i="1"/>
  <c r="AK35" i="1"/>
  <c r="AK69" i="1"/>
  <c r="AK14" i="1"/>
  <c r="AK29" i="1"/>
  <c r="AK9" i="1"/>
  <c r="AK48" i="1"/>
  <c r="AK2" i="1"/>
  <c r="AK63" i="1"/>
  <c r="AK86" i="1"/>
  <c r="AK78" i="1"/>
  <c r="AK23" i="1"/>
  <c r="AK44" i="1"/>
  <c r="AK90" i="1"/>
  <c r="AK46" i="1"/>
</calcChain>
</file>

<file path=xl/sharedStrings.xml><?xml version="1.0" encoding="utf-8"?>
<sst xmlns="http://schemas.openxmlformats.org/spreadsheetml/2006/main" count="1308" uniqueCount="561">
  <si>
    <t>Station Call Letters</t>
  </si>
  <si>
    <t>Country</t>
  </si>
  <si>
    <t>Station Website</t>
  </si>
  <si>
    <t>Radio Station Frequency</t>
  </si>
  <si>
    <t>Program Name</t>
  </si>
  <si>
    <t>Program Website/Page</t>
  </si>
  <si>
    <t>Other Communication Link(s)</t>
  </si>
  <si>
    <t>Program Format</t>
  </si>
  <si>
    <t>Program Start Time</t>
  </si>
  <si>
    <t>Program End Time</t>
  </si>
  <si>
    <t>Time Zone</t>
  </si>
  <si>
    <t>Day of Program</t>
  </si>
  <si>
    <t>Program Frequency</t>
  </si>
  <si>
    <t>Please provide additional details about syndication</t>
  </si>
  <si>
    <t>Additional Program?</t>
  </si>
  <si>
    <t>Program 2 Name</t>
  </si>
  <si>
    <t>Program 2 Website/Page</t>
  </si>
  <si>
    <t>Program 2 Format</t>
  </si>
  <si>
    <t>Program 2 Start Time</t>
  </si>
  <si>
    <t>Program 2 End Time</t>
  </si>
  <si>
    <t>Program 2 Time Zone</t>
  </si>
  <si>
    <t>Day of Program 2</t>
  </si>
  <si>
    <t>Program 2 Frequency</t>
  </si>
  <si>
    <t>Please provide additional details about syndication for program 2</t>
  </si>
  <si>
    <t>3rd Program?</t>
  </si>
  <si>
    <t>Program 3 Name</t>
  </si>
  <si>
    <t>Program 3 Website/Page</t>
  </si>
  <si>
    <t>Program 3 Format</t>
  </si>
  <si>
    <t>Program 3 Start Time</t>
  </si>
  <si>
    <t>Program 3 End Time</t>
  </si>
  <si>
    <t>Program 3 Time Zone</t>
  </si>
  <si>
    <t>Day of Program 3</t>
  </si>
  <si>
    <t>Program 3 Frequency</t>
  </si>
  <si>
    <t>Please provide additional details about syndication for program 3</t>
  </si>
  <si>
    <t>Submission ID</t>
  </si>
  <si>
    <t>KASU-FM</t>
  </si>
  <si>
    <t>No</t>
  </si>
  <si>
    <t>www.kasu.org</t>
  </si>
  <si>
    <t>91.9 FM</t>
  </si>
  <si>
    <t>Down Home Harmonies</t>
  </si>
  <si>
    <t>www.facebook.com/bluegrassmonday</t>
  </si>
  <si>
    <t>Bluegrass
Country
Americana
Folk
Old-Time</t>
  </si>
  <si>
    <t>Central</t>
  </si>
  <si>
    <t>Sunday</t>
  </si>
  <si>
    <t>Weekly</t>
  </si>
  <si>
    <t>None</t>
  </si>
  <si>
    <t>Yes</t>
  </si>
  <si>
    <t>KRLY-FM</t>
  </si>
  <si>
    <t>themountainfm.com</t>
  </si>
  <si>
    <t>The Bluegrass Special</t>
  </si>
  <si>
    <t>Bluegrass</t>
  </si>
  <si>
    <t>Pacific</t>
  </si>
  <si>
    <t>WTMD</t>
  </si>
  <si>
    <t>wtmd.org</t>
  </si>
  <si>
    <t>89.7 FM</t>
  </si>
  <si>
    <t>Detour</t>
  </si>
  <si>
    <t>detourradio.com</t>
  </si>
  <si>
    <t>Bluegrass
Americana
Folk
Old-Time
World</t>
  </si>
  <si>
    <t>Eastern</t>
  </si>
  <si>
    <t>WAMU FM 88.5 HD Channel 2;WWSM AM 1510; WKWC 90.3</t>
  </si>
  <si>
    <t>http://www.bluegrassonthebay.com</t>
  </si>
  <si>
    <t>Bluegrass on the Bay</t>
  </si>
  <si>
    <t>Monday</t>
  </si>
  <si>
    <t>The Bluegrass Jamboree
Monday 6:00 - 8:00 pm EST "LIVE"
http://www.thebluegrassjamboree.com/
Bluegrass Country Radio
Tuesday 10:00 am – 12:00 pm EST
https://streamdb3web.securenetsystems.net/v5/WAMU or WAMU FM 88.5 HD Channel 2
Washington, DC
SBB Radio Southern Branch Bluegrass
Tuesday 10:00 am - 12:00 pm
Thursday 10:00 am - 12:00 pm
https://tunein.com/podcasts/Bluegrass-Music/SBB-Radio-p832523/ or Low Power FM 91.7
Knoxville/Claxton, TN
Valerie Smith's Bell Buckle Radio
Wednesday 4:00 pm - 6:00 pm CST
Friday 3:00 am - 5:00 am CST
Monday 4:00 pm - 6:00 CST
https://bellbuckleradio.com/jayarmsworthy.html
Bell Buckle, Tennessee
Bluegrass Planet Radio
Saturday 7:00 pm - 9:00 pm EST
Tuesday 3:00 am - 5:00 am EST
https://fastcast4u.com/player/bpradio/
WWSM AM 1510
Tuesday 10:00 am - 11:00 am EST
Thursday 10:00 am - 11:00 am EST
Saturday 1:00 pm - 3:00 pm EST
https://stream.radio.co/s8c431a351/listen or AM1510
Annville/Cleona, PA
Panther Radio WKWC 90.3 
Saturday 6:00 am – 8:00 am
http://wkwc.org/ or FM 90.3
Owensboro, KY</t>
  </si>
  <si>
    <t>WOBL</t>
  </si>
  <si>
    <t>woblradio.com</t>
  </si>
  <si>
    <t>1320AM 107.7FM</t>
  </si>
  <si>
    <t>Smoked Country Jam/Bluegrass Borderline</t>
  </si>
  <si>
    <t>michelleleeonair.com</t>
  </si>
  <si>
    <t>https://www.facebook.com/onairmichellelee
instagram: michelleleeonair</t>
  </si>
  <si>
    <t>Bluegrass
Country</t>
  </si>
  <si>
    <t>Monday
Tuesday
Wednesday
Thursday
Friday</t>
  </si>
  <si>
    <t>sbbradio.org
bluegrassplanetradio.com</t>
  </si>
  <si>
    <t>Bluegrass Borderline</t>
  </si>
  <si>
    <t>Bluegrass
Country
Gospel
Americana
Folk
Old-Time</t>
  </si>
  <si>
    <t>WVPE</t>
  </si>
  <si>
    <t>www.wvpe.org</t>
  </si>
  <si>
    <t>88.1 FM</t>
  </si>
  <si>
    <t>The Back Porch</t>
  </si>
  <si>
    <t>Bluegrass
Americana
Folk
Old-Time</t>
  </si>
  <si>
    <t>WBCM</t>
  </si>
  <si>
    <t>https://birthplaceofcountrymusic.org/radio/listen-live/</t>
  </si>
  <si>
    <t>100.1 FM</t>
  </si>
  <si>
    <t>Pick One'</t>
  </si>
  <si>
    <t>https://www.facebook.com/pickonebluegrass</t>
  </si>
  <si>
    <t>Saturday</t>
  </si>
  <si>
    <t>same</t>
  </si>
  <si>
    <t>Tuesday</t>
  </si>
  <si>
    <t>Program 2 is a repeat of our Saturday show.</t>
  </si>
  <si>
    <t>WGCS</t>
  </si>
  <si>
    <t>www.globeradio.org</t>
  </si>
  <si>
    <t>Acoustic Crossings</t>
  </si>
  <si>
    <t>KEOS</t>
  </si>
  <si>
    <t>Keos.org</t>
  </si>
  <si>
    <t>89.1 FM</t>
  </si>
  <si>
    <t>High Lonesome</t>
  </si>
  <si>
    <t>Bluegrass
Old-Time</t>
  </si>
  <si>
    <t>Random Routes</t>
  </si>
  <si>
    <t>Bluegrass
Country
Americana
Folk
Old-Time
Blues</t>
  </si>
  <si>
    <t>Roots music in general, especially grass, folk. Americana, old-time.</t>
  </si>
  <si>
    <t>WUSB</t>
  </si>
  <si>
    <t>www.wusb.fm</t>
  </si>
  <si>
    <t>90.1fm</t>
  </si>
  <si>
    <t>Blue Grass Time</t>
  </si>
  <si>
    <t>Wednesday</t>
  </si>
  <si>
    <t>KALW, Bluegrass Country</t>
  </si>
  <si>
    <t>www.kalw.org, www.bluegrasscountry.org</t>
  </si>
  <si>
    <t>91.7 FM</t>
  </si>
  <si>
    <t>Bluegrass Signal</t>
  </si>
  <si>
    <t>www.bgsignal.com</t>
  </si>
  <si>
    <t>Also broadcast three times each week on Bluegrass Country.</t>
  </si>
  <si>
    <t>WCYO</t>
  </si>
  <si>
    <t>www.wcyofm.com</t>
  </si>
  <si>
    <t>100.7FM</t>
  </si>
  <si>
    <t>Bluegrass Express</t>
  </si>
  <si>
    <t>CIUT</t>
  </si>
  <si>
    <t>www.Ciut.fm</t>
  </si>
  <si>
    <t>89.5 fm</t>
  </si>
  <si>
    <t>Radio Boogie</t>
  </si>
  <si>
    <t>Radioboogie@ciut.fm</t>
  </si>
  <si>
    <t>Bluegrass
Gospel
Americana
Old-Time</t>
  </si>
  <si>
    <t>WAMU 88.5fm HD-2 bluegrasscountry.org</t>
  </si>
  <si>
    <t>bluegrasscountry.org</t>
  </si>
  <si>
    <t>88.5fm HD-2</t>
  </si>
  <si>
    <t>Bluegrass, Etc.</t>
  </si>
  <si>
    <t>https://bluegrasscountry.org/shows/bluegrass-etc-with-frank-hoppe/</t>
  </si>
  <si>
    <t>Find playlists at: http://frankintransition.blogspot.com/</t>
  </si>
  <si>
    <t>Bluegrass
Gospel
Old-Time</t>
  </si>
  <si>
    <t>Thursday</t>
  </si>
  <si>
    <t>WQDR</t>
  </si>
  <si>
    <t>www.947QDR.com</t>
  </si>
  <si>
    <t>Pinecone Bluegrass Show</t>
  </si>
  <si>
    <t>www.pinecone.org</t>
  </si>
  <si>
    <t>95.1FM CFCY</t>
  </si>
  <si>
    <t>Http://cfcy.fm</t>
  </si>
  <si>
    <t>95.1 FM</t>
  </si>
  <si>
    <t>Bluegrass Island</t>
  </si>
  <si>
    <t>Facebook page: Bluegrass Island</t>
  </si>
  <si>
    <t>Atlantic Zone</t>
  </si>
  <si>
    <t>KRFC</t>
  </si>
  <si>
    <t>www.krfcfm.org</t>
  </si>
  <si>
    <t>88.9 fm</t>
  </si>
  <si>
    <t>Rocky Mountain Breakdown</t>
  </si>
  <si>
    <t>Mountain</t>
  </si>
  <si>
    <t>KGLT-FM</t>
  </si>
  <si>
    <t>www.kglt.net</t>
  </si>
  <si>
    <t>91.9, 97.1, 89.5, 107.1</t>
  </si>
  <si>
    <t>Americana Backroads</t>
  </si>
  <si>
    <t>Hawkesbury Radio</t>
  </si>
  <si>
    <t>http://hawkesburyradio.com.au</t>
  </si>
  <si>
    <t>89.9FM</t>
  </si>
  <si>
    <t>Music From Foggy Hollow</t>
  </si>
  <si>
    <t>http://atalkingdog.com</t>
  </si>
  <si>
    <t>https://www.facebook.com/mike.kear.71
https://twitter.com/talkingdog8</t>
  </si>
  <si>
    <t>Bluegrass
New releases</t>
  </si>
  <si>
    <t>Friday</t>
  </si>
  <si>
    <t>Bluegrasscountry.org Sunday 10am, Tuesday 7pm
WNRV Virginia   Monday 2pm
WEHC West Virginia  Sunday 10pm</t>
  </si>
  <si>
    <t>WVIA-FM</t>
  </si>
  <si>
    <t>https://wvia.org</t>
  </si>
  <si>
    <t>Mixed Bag</t>
  </si>
  <si>
    <t>https://www.wvia.org/radio/mixed-bag/</t>
  </si>
  <si>
    <t>Twitter: @GeorgeGwvia</t>
  </si>
  <si>
    <t>Bluegrass
Americana
Folk</t>
  </si>
  <si>
    <t>5 days per week</t>
  </si>
  <si>
    <t>2RRR</t>
  </si>
  <si>
    <t>www.2rrr.org.au</t>
  </si>
  <si>
    <t>88.5FM</t>
  </si>
  <si>
    <t>Lindsay Mar</t>
  </si>
  <si>
    <t>Bluegrass
Country
Gospel
Americana
Folk
Old-Time
Western Swing</t>
  </si>
  <si>
    <t>Sydney</t>
  </si>
  <si>
    <t>KVMR</t>
  </si>
  <si>
    <t>kvmr.org</t>
  </si>
  <si>
    <t>89.5fm 105.1 Tahoe/ Truckee</t>
  </si>
  <si>
    <t>County Line Bluegrass Show</t>
  </si>
  <si>
    <t>Facebook.com/eric.rice.77</t>
  </si>
  <si>
    <t>4OUR-FM</t>
  </si>
  <si>
    <t>www.1015fm.com.au</t>
  </si>
  <si>
    <t>101.5FM</t>
  </si>
  <si>
    <t>Bluegrass in the City</t>
  </si>
  <si>
    <t>N/A</t>
  </si>
  <si>
    <t>AEST</t>
  </si>
  <si>
    <t>WQKT</t>
  </si>
  <si>
    <t>wqkt.com</t>
  </si>
  <si>
    <t>104.5 FM</t>
  </si>
  <si>
    <t>Picks N Bows Bluegrass Radio Show</t>
  </si>
  <si>
    <t>The show is also available as a free app for your phone through WQKT. Just go to the app store and look for WQKT.</t>
  </si>
  <si>
    <t>Country Classics</t>
  </si>
  <si>
    <t>Tuesday
Thursday</t>
  </si>
  <si>
    <t>Country Classics plays country music from the 50s ,60s 70s and 80s. 
This may not be proper for this format. It not that is fine.</t>
  </si>
  <si>
    <t>WCOM LP FM</t>
  </si>
  <si>
    <t>http://www.wcomfm.org</t>
  </si>
  <si>
    <t>Carrboro Live!</t>
  </si>
  <si>
    <t>Bluegrass
Country
Americana</t>
  </si>
  <si>
    <t>WQFS</t>
  </si>
  <si>
    <t>https://wqfs.tumbler.com</t>
  </si>
  <si>
    <t>90.9 FM</t>
  </si>
  <si>
    <t>The Old Country Store</t>
  </si>
  <si>
    <t>none (for now)</t>
  </si>
  <si>
    <t>WQTE,</t>
  </si>
  <si>
    <t>www.olhippiebluegrassshow.com</t>
  </si>
  <si>
    <t>95.3 and more</t>
  </si>
  <si>
    <t>The Ol' Hippie Bluegrass Show</t>
  </si>
  <si>
    <t>www.thebluegrassjamboree.com  
WKWC.org Owensboro Ky
 BBR1 www.bellbuckleradio.com
www.southernbranchbluegrass.com
, www.jukeboxjuntion.com
whawradio.com
 www.cjxf951.net 
RADI www.radioincontro.com
http:/www.live365.com/stations/djdeltadawn
www.olhippiebluegrassshow.com</t>
  </si>
  <si>
    <t>I put the links to most of my stations that I am on every week above in the Other Communication Links
call me if you have questions . 419 270 0122
I am on about 8 stations . Play multiple time on some.</t>
  </si>
  <si>
    <t>The Bluegrass Jamboree</t>
  </si>
  <si>
    <t>www.bluegrassjamboree.com</t>
  </si>
  <si>
    <t>Syndicated through Airplay Direct if Stations are looking for a good show.</t>
  </si>
  <si>
    <t>PBSFM</t>
  </si>
  <si>
    <t>www.pbsfm.org.au</t>
  </si>
  <si>
    <t>Southern Style</t>
  </si>
  <si>
    <t>https://www.pbsfm.org.au/program/southern-style</t>
  </si>
  <si>
    <t>Australian Eastern Standard time</t>
  </si>
  <si>
    <t>WUIS/WIPA</t>
  </si>
  <si>
    <t>nprillinois.org</t>
  </si>
  <si>
    <t>91.9 FM/89.3 FM</t>
  </si>
  <si>
    <t>Bluegrass Breakdown</t>
  </si>
  <si>
    <t>https://www.nprillinois.org/show/bluegrass-breakdown</t>
  </si>
  <si>
    <t>NCPR  North Country Public Radio</t>
  </si>
  <si>
    <t>NCPR.org</t>
  </si>
  <si>
    <t>89.5 FM + 31 other frequencies!</t>
  </si>
  <si>
    <t>String Fever</t>
  </si>
  <si>
    <t>www.ncpr.org/StringFever</t>
  </si>
  <si>
    <t>String Fever Jams: www.ncpr.org/jam</t>
  </si>
  <si>
    <t>Bluegrass
Something New!</t>
  </si>
  <si>
    <t>WCMU</t>
  </si>
  <si>
    <t>WCMU.org</t>
  </si>
  <si>
    <t>89.5, 91.7,94.3,103.9,98.3,90.1,96.9,95.7</t>
  </si>
  <si>
    <t>Homespun</t>
  </si>
  <si>
    <t>WSKV</t>
  </si>
  <si>
    <t>listenlikealocal.com</t>
  </si>
  <si>
    <t>104.9 FM</t>
  </si>
  <si>
    <t>Bluegrass
Country
Americana
Folk
Old-Time
APPALICHIAN</t>
  </si>
  <si>
    <t>WMKY</t>
  </si>
  <si>
    <t>Wmky.org</t>
  </si>
  <si>
    <t>90.3 FM</t>
  </si>
  <si>
    <t>Bluegrass Sunday</t>
  </si>
  <si>
    <t>CFTA</t>
  </si>
  <si>
    <t>www.tantramarfm.ca</t>
  </si>
  <si>
    <t>Bluegrass Jam</t>
  </si>
  <si>
    <t>Atlantic</t>
  </si>
  <si>
    <t>Thursday
Sunday</t>
  </si>
  <si>
    <t>WTCC</t>
  </si>
  <si>
    <t>www.wtccfm.org</t>
  </si>
  <si>
    <t>90.7fm</t>
  </si>
  <si>
    <t>Country Corner</t>
  </si>
  <si>
    <t>Bluegrass
Country
Gospel
Old-Time</t>
  </si>
  <si>
    <t>WFWM</t>
  </si>
  <si>
    <t>www.wfwm.org</t>
  </si>
  <si>
    <t>Wednesday Evening of Bluegrass &amp; Americana</t>
  </si>
  <si>
    <t>Bluegrass
Americana</t>
  </si>
  <si>
    <t>Just Plain Folks</t>
  </si>
  <si>
    <t>Bluegrass
Folk
Celtic</t>
  </si>
  <si>
    <t>WBTX</t>
  </si>
  <si>
    <t>wbtxradio.com</t>
  </si>
  <si>
    <t>1470 AM/102.1 FM</t>
  </si>
  <si>
    <t>Shenandoah Bluegrass</t>
  </si>
  <si>
    <t>Bluegrass
Gospel</t>
  </si>
  <si>
    <t>Monday
Friday
Saturday</t>
  </si>
  <si>
    <t>Test</t>
  </si>
  <si>
    <t>KHYI-FM</t>
  </si>
  <si>
    <t>www.KHYI.com</t>
  </si>
  <si>
    <t>Bluegrass Heritage Radio Show</t>
  </si>
  <si>
    <t>http://bluegrassheritageradio.com/</t>
  </si>
  <si>
    <t>WTIP</t>
  </si>
  <si>
    <t>www.wtip.org</t>
  </si>
  <si>
    <t>90.7, 90.1, 89.1</t>
  </si>
  <si>
    <t>Classic Country</t>
  </si>
  <si>
    <t>https://www.facebook.com/WTIPNorthShoreCommunityRadio/ 
https://twitter.com/WTIPradio</t>
  </si>
  <si>
    <t>Thirsty Boots</t>
  </si>
  <si>
    <t>Both Classic Country and Thirsty Boots are produced by volunteer hosts - locally produced programs.</t>
  </si>
  <si>
    <t>KPFK</t>
  </si>
  <si>
    <t>www.kpfk.org</t>
  </si>
  <si>
    <t>90.7 FM</t>
  </si>
  <si>
    <t>Roots Music and Beyond</t>
  </si>
  <si>
    <t>Facebook page: Roots Music and Beyond</t>
  </si>
  <si>
    <t>Bluegrass
Gospel
Americana
Folk
Old-Time</t>
  </si>
  <si>
    <t>WCNY-FM</t>
  </si>
  <si>
    <t>wcny.org</t>
  </si>
  <si>
    <t>91.3 Syracuse, 89.5 Utica. 90.9 Watertown NY</t>
  </si>
  <si>
    <t>Bluegrass Ramble</t>
  </si>
  <si>
    <t>wcny.org/radio</t>
  </si>
  <si>
    <t>WDVR &amp; WPNJ</t>
  </si>
  <si>
    <t>wdvrfm.org</t>
  </si>
  <si>
    <t>WDVR- 89.7, WPNJ- 90.5, W222BV- 92.3, W240CY- 95.9, W245CC- 96.9, W284BQ- 106.7</t>
  </si>
  <si>
    <t>The Bluegrass Horizon</t>
  </si>
  <si>
    <t>bluegrasshorizon.com</t>
  </si>
  <si>
    <t>Bluegrass
Contemporary Bluegrass</t>
  </si>
  <si>
    <t>WXOJ</t>
  </si>
  <si>
    <t>ValleyFreeRadio.org</t>
  </si>
  <si>
    <t>103.3FM</t>
  </si>
  <si>
    <t>NineVoltHeart</t>
  </si>
  <si>
    <t>NineVoltHeart.blog</t>
  </si>
  <si>
    <t>Syndicated</t>
  </si>
  <si>
    <t>www.thetimwhitebluegrassshow.com</t>
  </si>
  <si>
    <t>The Tim White Bluegrass Show</t>
  </si>
  <si>
    <t>Bluegrass
Gospel
Americana
Folk
Old-Time
Comedy</t>
  </si>
  <si>
    <t>Monday
Tuesday
Wednesday
Thursday
Friday
Saturday
Sunday</t>
  </si>
  <si>
    <t>All info can be found at my website
I cannot provide time my program airs because different affiliates air at different times. I have approx 50 outlets.</t>
  </si>
  <si>
    <t>KBCS</t>
  </si>
  <si>
    <t>www.kbcs.fm</t>
  </si>
  <si>
    <t>91.3 FM</t>
  </si>
  <si>
    <t>https://www.kbcs.fm/programs/bluegrass-ramble/</t>
  </si>
  <si>
    <t>IG:  keeney_tom</t>
  </si>
  <si>
    <t>WERU</t>
  </si>
  <si>
    <t>WERU.org</t>
  </si>
  <si>
    <t>89.9fm</t>
  </si>
  <si>
    <t>Bronzewound</t>
  </si>
  <si>
    <t>KUAC/FM</t>
  </si>
  <si>
    <t>KUAC.ORG</t>
  </si>
  <si>
    <t>Banjo Signal</t>
  </si>
  <si>
    <t>Bluegrass
Country
Americana
Folk</t>
  </si>
  <si>
    <t>Alaska</t>
  </si>
  <si>
    <t>2x per month</t>
  </si>
  <si>
    <t>91.9FM</t>
  </si>
  <si>
    <t>WFWM Sounds Eclectic</t>
  </si>
  <si>
    <t>RCBC Radio</t>
  </si>
  <si>
    <t>www.RowanCollege.edu</t>
  </si>
  <si>
    <t>Internet Braodcast</t>
  </si>
  <si>
    <t>Burlington County Bluegrass</t>
  </si>
  <si>
    <t>Saturday
Sunday</t>
  </si>
  <si>
    <t>wtuf</t>
  </si>
  <si>
    <t>wtufradio.com</t>
  </si>
  <si>
    <t>TIM WHITE SHOW</t>
  </si>
  <si>
    <t>WDVR</t>
  </si>
  <si>
    <t>WDVRvolunteers.org</t>
  </si>
  <si>
    <t>Roadside Attractions</t>
  </si>
  <si>
    <t>https://www.wdvrvolunteers.org/monday</t>
  </si>
  <si>
    <t>Down Home</t>
  </si>
  <si>
    <t>https://www.wdvrvolunteers.org/saturdays</t>
  </si>
  <si>
    <t>PBS FM</t>
  </si>
  <si>
    <t>Bluegrass
Gospel
Old-Time
some Western Swing &amp; Cajun</t>
  </si>
  <si>
    <t>ROCKY MOUNTAIN BREAKDOWN</t>
  </si>
  <si>
    <t>WSQL</t>
  </si>
  <si>
    <t>wsqlradio.com</t>
  </si>
  <si>
    <t>Bluegrass Review</t>
  </si>
  <si>
    <t>WQTE is</t>
  </si>
  <si>
    <t>95.3 FM</t>
  </si>
  <si>
    <t>The Ol Hippie Bluegrass Show</t>
  </si>
  <si>
    <t>I am on about 7 other station also.</t>
  </si>
  <si>
    <t>KALW</t>
  </si>
  <si>
    <t>www.kalw.org</t>
  </si>
  <si>
    <t>Instagram: @bgsignal</t>
  </si>
  <si>
    <t>"Bluegrass Signal" is broadcast four times/week on Bluegrass Country (www.bluegrasscountry.org)</t>
  </si>
  <si>
    <t>Big Al &amp; Sandy Show</t>
  </si>
  <si>
    <t>www.bigalweekley.com</t>
  </si>
  <si>
    <t>Big Al &amp; Sandy Show, Facebook</t>
  </si>
  <si>
    <t>Bluegrass
Gospel
Americana</t>
  </si>
  <si>
    <t>Big Al &amp; Sandy Show
Monday's 10am to 2pm  thebluegrassjamboree.com
Saturday's 8am to Noon  92.1FM WDIC Clintwood Va</t>
  </si>
  <si>
    <t>Overdrive's Music To Truck By</t>
  </si>
  <si>
    <t>none</t>
  </si>
  <si>
    <t>CFTA-FM</t>
  </si>
  <si>
    <t>CJAM-FM</t>
  </si>
  <si>
    <t>www.cjam.ca</t>
  </si>
  <si>
    <t>FM 99.1</t>
  </si>
  <si>
    <t>Daybreak In Dixie</t>
  </si>
  <si>
    <t>canadasouthbluegrass.bravehost.com</t>
  </si>
  <si>
    <t>Bluegrass
Country
Gospel
Americana
Folk</t>
  </si>
  <si>
    <t>WOBLRadio.com</t>
  </si>
  <si>
    <t>1320 AM 107.7 FM</t>
  </si>
  <si>
    <t>Smoked Country Jam / Bluegrass Borderline</t>
  </si>
  <si>
    <t>MichelleLeeOnAir.com</t>
  </si>
  <si>
    <t>Monday
Tuesday
Wednesday
Thursday
Friday
Sunday</t>
  </si>
  <si>
    <t>Daily</t>
  </si>
  <si>
    <t>SBB Radio
Bluegrass Planet Radio</t>
  </si>
  <si>
    <t>KBEM-FM</t>
  </si>
  <si>
    <t>www.jazz88.fm</t>
  </si>
  <si>
    <t>Bluegrass Saturday Morning</t>
  </si>
  <si>
    <t>for weekly program notes available a few days before each broadcast, search https://www.facebook.com/groups/MBOTMA/. Or ask to be added to the KBEM-FM e-newsletter list. You contact is development@jazz88.fm</t>
  </si>
  <si>
    <t>bluegrass and related</t>
  </si>
  <si>
    <t>WHUP</t>
  </si>
  <si>
    <t>https://whupfm.org</t>
  </si>
  <si>
    <t>104.7 FM</t>
  </si>
  <si>
    <t>The Revolution Starts Now</t>
  </si>
  <si>
    <t>https://artmeniusradio.com/the-revolution-starts-now-radio-show/</t>
  </si>
  <si>
    <t>WHUP. 104.7fn</t>
  </si>
  <si>
    <t>whupfm.org</t>
  </si>
  <si>
    <t>104.7fm</t>
  </si>
  <si>
    <t>Panhandle Country</t>
  </si>
  <si>
    <t>https://whupfm.org/show/panhandle-country/</t>
  </si>
  <si>
    <t>Bluegrass Country Radio / Folk Alley</t>
  </si>
  <si>
    <t>www.bluegrasscountry.org</t>
  </si>
  <si>
    <t>WAMU 88.5 HD2</t>
  </si>
  <si>
    <t>Brad Kolodner Show</t>
  </si>
  <si>
    <t>https://bluegrasscountry.org/shows/brad-kolodner/</t>
  </si>
  <si>
    <t>Old Time Jam</t>
  </si>
  <si>
    <t>https://bluegrasscountry.org/shows/the-old-time-jam/</t>
  </si>
  <si>
    <t>Old-Time</t>
  </si>
  <si>
    <t>Also airs on Radio Bristol (Tuesday 6-8pm Eastern)</t>
  </si>
  <si>
    <t>Folk Alley</t>
  </si>
  <si>
    <t>https://folkalley.com/</t>
  </si>
  <si>
    <t>CKCU 93.1 FM</t>
  </si>
  <si>
    <t>www.ckcufm.com</t>
  </si>
  <si>
    <t>93.1 FM; Cable 944</t>
  </si>
  <si>
    <t>The Back 40</t>
  </si>
  <si>
    <t>www.ronmoores.com
Facebook (Ron Moores)</t>
  </si>
  <si>
    <t>Bluegrass
Country
Gospel</t>
  </si>
  <si>
    <t>Sounds Atlantic Podcast</t>
  </si>
  <si>
    <t>www.ronmoores.com/podcast</t>
  </si>
  <si>
    <t>Folk
singer-songwriter/fiddle/trad</t>
  </si>
  <si>
    <t>Weekly start ing every Friday morning</t>
  </si>
  <si>
    <t>every day beginning Friday morning</t>
  </si>
  <si>
    <t>VOBB FM, Norris Point, Newfoundland and Labrador</t>
  </si>
  <si>
    <t>WMPG</t>
  </si>
  <si>
    <t>Www.WMPG.org</t>
  </si>
  <si>
    <t>Hardly Strictly Radio</t>
  </si>
  <si>
    <t>WNRN</t>
  </si>
  <si>
    <t>wnrn.org</t>
  </si>
  <si>
    <t>91.9 88.5 89.9 94.7 95.3 95.1 101.0</t>
  </si>
  <si>
    <t>Bluegrass Sunday Morning</t>
  </si>
  <si>
    <t>WSDL, WGWG,Bell Buckle Radio, Bluegrass Planet Radio,SBB Radio,CCR Radio Network</t>
  </si>
  <si>
    <t>www.unrealbluegrass.com</t>
  </si>
  <si>
    <t>see website for affiliates</t>
  </si>
  <si>
    <t>Steve Martin's Unreal Bluegrass</t>
  </si>
  <si>
    <t>The show runs cost to coast throughout week on affiliates.No room above for all of the show times</t>
  </si>
  <si>
    <t>Monday
Tuesday
Wednesday
Sunday</t>
  </si>
  <si>
    <t>6 X weekly</t>
  </si>
  <si>
    <t>Please see website for details of programming.
Nominated 2017 and 2018 for IBMA Broadcaster  of the Year, winner 2018.</t>
  </si>
  <si>
    <t>KCLC</t>
  </si>
  <si>
    <t>www.891thewood.com</t>
  </si>
  <si>
    <t>The Acoustic Edge</t>
  </si>
  <si>
    <t>Americana</t>
  </si>
  <si>
    <t>none (working on one)</t>
  </si>
  <si>
    <t>All the songs I play each week are listed on the Spinitron service (spinitron.com) for WQFS</t>
  </si>
  <si>
    <t>WMIM</t>
  </si>
  <si>
    <t>www.983nashicon.com</t>
  </si>
  <si>
    <t>98.3 FM</t>
  </si>
  <si>
    <t>Bluegrass Time With Jeff Tuttle &amp; Friends</t>
  </si>
  <si>
    <t>www.facebook.com/BluegrassWithJeffTuttle</t>
  </si>
  <si>
    <t>Bluegrass
Country
Gospel
Americana</t>
  </si>
  <si>
    <t>Playing your favorite Bluegrass Music every Saturday 8am-Noon EST and replayed 8pm-midnight on Monroe's 98.3 Nash Icon in SE Michigan &amp; NW Ohio and online worldwide at 983nashicon.com, Amazon Alexa, Google Home &amp; the 98.3 Nash Icon phone app</t>
  </si>
  <si>
    <t>Sunday Gospel Time With Jeff Tuttle &amp; Friends</t>
  </si>
  <si>
    <t>www.sundaygospeltime.com</t>
  </si>
  <si>
    <t>"Sunday Gospel Time With Jeff Tuttle &amp; Friends"
Playing your favorite Gospel music by your favorite Bluegrass &amp; Country &amp; Southern artist every Sunday morning from 8am til noon EST and replayed Sunday evenings 8pm til midnight on Monroe's 98.3 Nash Icon in SE Michigan &amp; NW Ohio and broadcast around the world online at www.983nashicon.com Amazon Alexa, Google Home &amp; the 98.3 Nash Icon phone app</t>
  </si>
  <si>
    <t>WTWZ</t>
  </si>
  <si>
    <t>WTWZRADIO.COM</t>
  </si>
  <si>
    <t>102.5 FM &amp; AM 1120</t>
  </si>
  <si>
    <t>WTWZ Wood Broadcasting</t>
  </si>
  <si>
    <t>24 hour format</t>
  </si>
  <si>
    <t>KDUR</t>
  </si>
  <si>
    <t>www.kdur.org</t>
  </si>
  <si>
    <t>91.9, 93.9</t>
  </si>
  <si>
    <t>Rezbilly Breakdown Bluegrass Show</t>
  </si>
  <si>
    <t>Facebook - KDUR 91.9 or 93.9 Rezbilly Breakdown Bluegrass Show</t>
  </si>
  <si>
    <t>WTSR</t>
  </si>
  <si>
    <t>wtsr.org</t>
  </si>
  <si>
    <t>Legacy</t>
  </si>
  <si>
    <t>wtsrlegacy.com</t>
  </si>
  <si>
    <t>Bluegrass
Country
Gospel
Americana
Folk
Old-Time
Blues, world music</t>
  </si>
  <si>
    <t>Bluegrass Railroad</t>
  </si>
  <si>
    <t>KSUT</t>
  </si>
  <si>
    <t>www.KSUT.org</t>
  </si>
  <si>
    <t>90.1 FM - Durango, La Plata County, Colorado 89.3 FM - Central Durango 106.3 FM - Cortez, Mancos, Montezuma County, Colorado 88.1 FM - Farmington, Northwest New Mexico 881. FM - Pagosa Springs, Colorado 91.1 FM - Silverton, Colorado</t>
  </si>
  <si>
    <t>Down Home Girl</t>
  </si>
  <si>
    <t>https://www.ksut.org/news/2020-10-07/jj-hirt-joins-ksut-as-host-of-down-home-girl-a-fresh-look-at-bluegrass-and-acoustic-music</t>
  </si>
  <si>
    <t>https://www.facebook.com/downhomegirlbluegrass/
@downhomegirlbluegrass on Instagram</t>
  </si>
  <si>
    <t>WICN</t>
  </si>
  <si>
    <t>wicn.org</t>
  </si>
  <si>
    <t>Bluegrass Junction</t>
  </si>
  <si>
    <t>syndicated</t>
  </si>
  <si>
    <t>theboman.biz</t>
  </si>
  <si>
    <t>The Blue Road</t>
  </si>
  <si>
    <t>The Blue Road on Face Book</t>
  </si>
  <si>
    <t>Bluegrass
why are other formats listed?</t>
  </si>
  <si>
    <t>Tuesday
Wednesday
Thursday
Sunday</t>
  </si>
  <si>
    <t>The Blue Road 2 hours weekly in KY, WV, IL  10 stations</t>
  </si>
  <si>
    <t>The Cecilian Bank Bluegrass Hour</t>
  </si>
  <si>
    <t>KVMR, KCPC</t>
  </si>
  <si>
    <t>https://www.kvmr.org</t>
  </si>
  <si>
    <t>89.5 FM plus numerous translators across California</t>
  </si>
  <si>
    <t>Nevada City Limits</t>
  </si>
  <si>
    <t>https://www.kvmr.org/users/dennis-brunnenmeyer/</t>
  </si>
  <si>
    <t>Every other week</t>
  </si>
  <si>
    <t>WVMR-AM; WVMR-FM; WVLS-FM; WCHG-FM; WDMT-FM; WNMP-FM</t>
  </si>
  <si>
    <t>www.alleghenymountainradio.org</t>
  </si>
  <si>
    <t>Bluegrass Reflections</t>
  </si>
  <si>
    <t>Bluegrass
Country
Americana
Old-Time</t>
  </si>
  <si>
    <t>TGIF Bluegrass</t>
  </si>
  <si>
    <t>BluegrassCountry.org</t>
  </si>
  <si>
    <t>WAMU HD-2   88.5FM</t>
  </si>
  <si>
    <t>1015FM.com.au</t>
  </si>
  <si>
    <t>KSMU</t>
  </si>
  <si>
    <t>ksmu.org</t>
  </si>
  <si>
    <t>91.1-FM</t>
  </si>
  <si>
    <t>Seldom Heard Music</t>
  </si>
  <si>
    <t>ksmu.org/Seldom Heard Music</t>
  </si>
  <si>
    <t>Facebook.com/seldomheard</t>
  </si>
  <si>
    <t>Bluegrass
Americana
Old-Time</t>
  </si>
  <si>
    <t>KUNR &amp; KNCC</t>
  </si>
  <si>
    <t>KUNR.org</t>
  </si>
  <si>
    <t>Jimbo's Juke Joint &amp; Acoustic Roadhouse Cafe</t>
  </si>
  <si>
    <t>www.jimbosjukejoiint.com</t>
  </si>
  <si>
    <t>Bluegrass
Americana
Folk
Old-Time
Roots</t>
  </si>
  <si>
    <t>KFDI</t>
  </si>
  <si>
    <t>kfdi,com</t>
  </si>
  <si>
    <t>101.3 FM</t>
  </si>
  <si>
    <t>Bluegrass from the Rocking Banjo Ranch</t>
  </si>
  <si>
    <t>truckersradiousa.com</t>
  </si>
  <si>
    <t>Bluegrass from the Rocking Banjo Ranch airs seven times a week on TruckersRadioUSA.com.
Sat. 1-2pm &amp; 10-11pm Central
Sun. 2-3am, 9:30-10:30am &amp; 8-9pm
Wed. 2-3pm &amp; 10-11pm</t>
  </si>
  <si>
    <t>KKRN</t>
  </si>
  <si>
    <t>www.kkrn.org</t>
  </si>
  <si>
    <t>88.5 FM</t>
  </si>
  <si>
    <t>The Bluegrass Jubilee</t>
  </si>
  <si>
    <t>The Country Campfire</t>
  </si>
  <si>
    <t>http://www.kneedeepinbluegrass.com</t>
  </si>
  <si>
    <t>Syndicated Show to multiple stations</t>
  </si>
  <si>
    <t>Knee-Deep In Bluegrass</t>
  </si>
  <si>
    <t>Facebook.com/bluegrassradioshow 
@kneedeepinbluegrass Instagram</t>
  </si>
  <si>
    <t>Varies</t>
  </si>
  <si>
    <t>Knee-Deep In Bluegrass was nationally syndicated in 2003. 2-hours of Bluegrass and 1-hour of Bluegrass Gospel are produced weekly and distributed to 100+ outlets.</t>
  </si>
  <si>
    <t>Knee-Deep In Bluegrass Gospel</t>
  </si>
  <si>
    <t>Gospel</t>
  </si>
  <si>
    <t>Friday
Saturday
Sunday</t>
  </si>
  <si>
    <t>WHUS</t>
  </si>
  <si>
    <t>Bluegrass Cafe</t>
  </si>
  <si>
    <t>http://fm.whus.org/</t>
  </si>
  <si>
    <t>http://bgcafe.blogspot.com/
www.facebook.com/WHUS.BluegrassCafe</t>
  </si>
  <si>
    <t>Net Radio Dogs Road Show/Syndicated</t>
  </si>
  <si>
    <t>www.netradiodogsroadshow.com</t>
  </si>
  <si>
    <t>Syndicated/22 affiliates</t>
  </si>
  <si>
    <t>Net Radio Dogs Road Show</t>
  </si>
  <si>
    <t>Facebook, Instagram and Twitter</t>
  </si>
  <si>
    <t>All</t>
  </si>
  <si>
    <t>Thursday
Friday
Saturday
Sunday</t>
  </si>
  <si>
    <t>KKUP FM</t>
  </si>
  <si>
    <t>Kkup.org</t>
  </si>
  <si>
    <t>91.5 FM</t>
  </si>
  <si>
    <t>All Kinds of Country; Swing Boogie</t>
  </si>
  <si>
    <t>Sullroddy.com</t>
  </si>
  <si>
    <t>Facebook</t>
  </si>
  <si>
    <t>Americana
Americana plus bluegrass and gospel</t>
  </si>
  <si>
    <t>Swing Boogie</t>
  </si>
  <si>
    <t>Monthly</t>
  </si>
  <si>
    <t>Jumpin' Jive</t>
  </si>
  <si>
    <t>Jiveradio.com</t>
  </si>
  <si>
    <t>Wednesday
Saturday</t>
  </si>
  <si>
    <t>Online on jiveradio.org and on several stations in Washington State and Oregon</t>
  </si>
  <si>
    <t>KAFM</t>
  </si>
  <si>
    <t>kafmradio.org</t>
  </si>
  <si>
    <t>Bluegrass &amp; Beyond</t>
  </si>
  <si>
    <t>CiTR</t>
  </si>
  <si>
    <t>Pacific Pickin'</t>
  </si>
  <si>
    <t>www.CiTR.ca</t>
  </si>
  <si>
    <t>101.9 FM</t>
  </si>
  <si>
    <t>Pacific Pickin' - CiTR (on Facebook)</t>
  </si>
  <si>
    <t>The Drive-Thru With Rog on Live365.com</t>
  </si>
  <si>
    <t>24/7 Stream with live Sunday 4-7pm</t>
  </si>
  <si>
    <t>The Drive-Thru With Rog</t>
  </si>
  <si>
    <t>https://live365.com/station/The-Drive-Thru-With-Rog-a66127</t>
  </si>
  <si>
    <t>“We Play Bluegrass… MOSTLY!”</t>
  </si>
  <si>
    <t>24/7 stream with Sunday live show</t>
  </si>
  <si>
    <t>Bluegrass
Folk</t>
  </si>
  <si>
    <t>KZSC</t>
  </si>
  <si>
    <t>www.kzsc.org</t>
  </si>
  <si>
    <t>Backroads</t>
  </si>
  <si>
    <t>Bushwhacker's Breakfast Club</t>
  </si>
  <si>
    <t>Program is syndicated?</t>
  </si>
  <si>
    <t>Program 2 is syndicated?</t>
  </si>
  <si>
    <t>Program 3 is syndicated?</t>
  </si>
  <si>
    <t>BLUEGRASS 2 THE BONE</t>
  </si>
  <si>
    <t>LAZY LEN'S BLUEGRASS</t>
  </si>
  <si>
    <t>Lee Michael Demsey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</si>
</sst>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8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left" wrapText="1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947qdr.com/" TargetMode="External"/><Relationship Id="rId117" Type="http://schemas.openxmlformats.org/officeDocument/2006/relationships/hyperlink" Target="http://www.wmpg.org/" TargetMode="External"/><Relationship Id="rId21" Type="http://schemas.openxmlformats.org/officeDocument/2006/relationships/hyperlink" Target="http://www.bgsignal.com/" TargetMode="External"/><Relationship Id="rId42" Type="http://schemas.openxmlformats.org/officeDocument/2006/relationships/hyperlink" Target="http://www.wcomfm.org/" TargetMode="External"/><Relationship Id="rId47" Type="http://schemas.openxmlformats.org/officeDocument/2006/relationships/hyperlink" Target="http://www.pbsfm.org.au/" TargetMode="External"/><Relationship Id="rId63" Type="http://schemas.openxmlformats.org/officeDocument/2006/relationships/hyperlink" Target="http://www.khyi.com/" TargetMode="External"/><Relationship Id="rId68" Type="http://schemas.openxmlformats.org/officeDocument/2006/relationships/hyperlink" Target="http://wcny.org/" TargetMode="External"/><Relationship Id="rId84" Type="http://schemas.openxmlformats.org/officeDocument/2006/relationships/hyperlink" Target="http://www.rowancollege.edu/" TargetMode="External"/><Relationship Id="rId89" Type="http://schemas.openxmlformats.org/officeDocument/2006/relationships/hyperlink" Target="http://www.pbsfm.org.au/" TargetMode="External"/><Relationship Id="rId112" Type="http://schemas.openxmlformats.org/officeDocument/2006/relationships/hyperlink" Target="https://bluegrasscountry.org/shows/the-old-time-jam/" TargetMode="External"/><Relationship Id="rId133" Type="http://schemas.openxmlformats.org/officeDocument/2006/relationships/hyperlink" Target="http://wmky.org/" TargetMode="External"/><Relationship Id="rId138" Type="http://schemas.openxmlformats.org/officeDocument/2006/relationships/hyperlink" Target="https://www.kvmr.org/" TargetMode="External"/><Relationship Id="rId154" Type="http://schemas.openxmlformats.org/officeDocument/2006/relationships/hyperlink" Target="http://www.netradiodogsroadshow.com/" TargetMode="External"/><Relationship Id="rId159" Type="http://schemas.openxmlformats.org/officeDocument/2006/relationships/hyperlink" Target="http://www.pinecone.org/" TargetMode="External"/><Relationship Id="rId16" Type="http://schemas.openxmlformats.org/officeDocument/2006/relationships/hyperlink" Target="http://www.globeradio.org/" TargetMode="External"/><Relationship Id="rId107" Type="http://schemas.openxmlformats.org/officeDocument/2006/relationships/hyperlink" Target="https://artmeniusradio.com/the-revolution-starts-now-radio-show/" TargetMode="External"/><Relationship Id="rId11" Type="http://schemas.openxmlformats.org/officeDocument/2006/relationships/hyperlink" Target="http://www.wvpe.org/" TargetMode="External"/><Relationship Id="rId32" Type="http://schemas.openxmlformats.org/officeDocument/2006/relationships/hyperlink" Target="http://atalkingdog.com/" TargetMode="External"/><Relationship Id="rId37" Type="http://schemas.openxmlformats.org/officeDocument/2006/relationships/hyperlink" Target="http://kvmr.org/" TargetMode="External"/><Relationship Id="rId53" Type="http://schemas.openxmlformats.org/officeDocument/2006/relationships/hyperlink" Target="http://wcmu.org/" TargetMode="External"/><Relationship Id="rId58" Type="http://schemas.openxmlformats.org/officeDocument/2006/relationships/hyperlink" Target="http://www.tantramarfm.ca/" TargetMode="External"/><Relationship Id="rId74" Type="http://schemas.openxmlformats.org/officeDocument/2006/relationships/hyperlink" Target="http://themountainfm.com/" TargetMode="External"/><Relationship Id="rId79" Type="http://schemas.openxmlformats.org/officeDocument/2006/relationships/hyperlink" Target="http://weru.org/" TargetMode="External"/><Relationship Id="rId102" Type="http://schemas.openxmlformats.org/officeDocument/2006/relationships/hyperlink" Target="http://www.globeradio.org/" TargetMode="External"/><Relationship Id="rId123" Type="http://schemas.openxmlformats.org/officeDocument/2006/relationships/hyperlink" Target="http://www.983nashicon.com/" TargetMode="External"/><Relationship Id="rId128" Type="http://schemas.openxmlformats.org/officeDocument/2006/relationships/hyperlink" Target="http://wtwzradio.com/" TargetMode="External"/><Relationship Id="rId144" Type="http://schemas.openxmlformats.org/officeDocument/2006/relationships/hyperlink" Target="http://1015fm.com.au/" TargetMode="External"/><Relationship Id="rId149" Type="http://schemas.openxmlformats.org/officeDocument/2006/relationships/hyperlink" Target="http://truckersradiousa.com/" TargetMode="External"/><Relationship Id="rId5" Type="http://schemas.openxmlformats.org/officeDocument/2006/relationships/hyperlink" Target="http://wtmd.org/" TargetMode="External"/><Relationship Id="rId90" Type="http://schemas.openxmlformats.org/officeDocument/2006/relationships/hyperlink" Target="https://www.pbsfm.org.au/program/southern-style" TargetMode="External"/><Relationship Id="rId95" Type="http://schemas.openxmlformats.org/officeDocument/2006/relationships/hyperlink" Target="http://www.bgsignal.com/" TargetMode="External"/><Relationship Id="rId160" Type="http://schemas.openxmlformats.org/officeDocument/2006/relationships/hyperlink" Target="http://kafmradio.org/" TargetMode="External"/><Relationship Id="rId165" Type="http://schemas.openxmlformats.org/officeDocument/2006/relationships/hyperlink" Target="http://www.kzsc.org/" TargetMode="External"/><Relationship Id="rId22" Type="http://schemas.openxmlformats.org/officeDocument/2006/relationships/hyperlink" Target="http://www.wcyofm.com/" TargetMode="External"/><Relationship Id="rId27" Type="http://schemas.openxmlformats.org/officeDocument/2006/relationships/hyperlink" Target="http://www.pinecone.org/" TargetMode="External"/><Relationship Id="rId43" Type="http://schemas.openxmlformats.org/officeDocument/2006/relationships/hyperlink" Target="https://wqfs.tumbler.com/" TargetMode="External"/><Relationship Id="rId48" Type="http://schemas.openxmlformats.org/officeDocument/2006/relationships/hyperlink" Target="https://www.pbsfm.org.au/program/southern-style" TargetMode="External"/><Relationship Id="rId64" Type="http://schemas.openxmlformats.org/officeDocument/2006/relationships/hyperlink" Target="http://bluegrassheritageradio.com/" TargetMode="External"/><Relationship Id="rId69" Type="http://schemas.openxmlformats.org/officeDocument/2006/relationships/hyperlink" Target="http://wcny.org/radio" TargetMode="External"/><Relationship Id="rId113" Type="http://schemas.openxmlformats.org/officeDocument/2006/relationships/hyperlink" Target="https://folkalley.com/" TargetMode="External"/><Relationship Id="rId118" Type="http://schemas.openxmlformats.org/officeDocument/2006/relationships/hyperlink" Target="http://wnrn.org/" TargetMode="External"/><Relationship Id="rId134" Type="http://schemas.openxmlformats.org/officeDocument/2006/relationships/hyperlink" Target="http://wmky.org/" TargetMode="External"/><Relationship Id="rId139" Type="http://schemas.openxmlformats.org/officeDocument/2006/relationships/hyperlink" Target="https://www.kvmr.org/users/dennis-brunnenmeyer/" TargetMode="External"/><Relationship Id="rId80" Type="http://schemas.openxmlformats.org/officeDocument/2006/relationships/hyperlink" Target="http://kuac.org/" TargetMode="External"/><Relationship Id="rId85" Type="http://schemas.openxmlformats.org/officeDocument/2006/relationships/hyperlink" Target="http://wtufradio.com/" TargetMode="External"/><Relationship Id="rId150" Type="http://schemas.openxmlformats.org/officeDocument/2006/relationships/hyperlink" Target="http://www.kkrn.org/" TargetMode="External"/><Relationship Id="rId155" Type="http://schemas.openxmlformats.org/officeDocument/2006/relationships/hyperlink" Target="http://kkup.org/" TargetMode="External"/><Relationship Id="rId12" Type="http://schemas.openxmlformats.org/officeDocument/2006/relationships/hyperlink" Target="http://www.wvpe.org/" TargetMode="External"/><Relationship Id="rId17" Type="http://schemas.openxmlformats.org/officeDocument/2006/relationships/hyperlink" Target="http://keos.org/" TargetMode="External"/><Relationship Id="rId33" Type="http://schemas.openxmlformats.org/officeDocument/2006/relationships/hyperlink" Target="https://wvia.org/" TargetMode="External"/><Relationship Id="rId38" Type="http://schemas.openxmlformats.org/officeDocument/2006/relationships/hyperlink" Target="http://facebook.com/eric.rice.77" TargetMode="External"/><Relationship Id="rId59" Type="http://schemas.openxmlformats.org/officeDocument/2006/relationships/hyperlink" Target="http://www.wtccfm.org/" TargetMode="External"/><Relationship Id="rId103" Type="http://schemas.openxmlformats.org/officeDocument/2006/relationships/hyperlink" Target="http://woblradio.com/" TargetMode="External"/><Relationship Id="rId108" Type="http://schemas.openxmlformats.org/officeDocument/2006/relationships/hyperlink" Target="http://whupfm.org/" TargetMode="External"/><Relationship Id="rId124" Type="http://schemas.openxmlformats.org/officeDocument/2006/relationships/hyperlink" Target="http://www.983nashicon.com/" TargetMode="External"/><Relationship Id="rId129" Type="http://schemas.openxmlformats.org/officeDocument/2006/relationships/hyperlink" Target="http://www.kdur.org/" TargetMode="External"/><Relationship Id="rId54" Type="http://schemas.openxmlformats.org/officeDocument/2006/relationships/hyperlink" Target="http://listenlikealocal.com/" TargetMode="External"/><Relationship Id="rId70" Type="http://schemas.openxmlformats.org/officeDocument/2006/relationships/hyperlink" Target="http://wdvrfm.org/" TargetMode="External"/><Relationship Id="rId75" Type="http://schemas.openxmlformats.org/officeDocument/2006/relationships/hyperlink" Target="http://www.thetimwhitebluegrassshow.com/" TargetMode="External"/><Relationship Id="rId91" Type="http://schemas.openxmlformats.org/officeDocument/2006/relationships/hyperlink" Target="http://www.krfcfm.org/" TargetMode="External"/><Relationship Id="rId96" Type="http://schemas.openxmlformats.org/officeDocument/2006/relationships/hyperlink" Target="http://www.bigalweekley.com/" TargetMode="External"/><Relationship Id="rId140" Type="http://schemas.openxmlformats.org/officeDocument/2006/relationships/hyperlink" Target="http://www.alleghenymountainradio.org/" TargetMode="External"/><Relationship Id="rId145" Type="http://schemas.openxmlformats.org/officeDocument/2006/relationships/hyperlink" Target="http://ksmu.org/" TargetMode="External"/><Relationship Id="rId161" Type="http://schemas.openxmlformats.org/officeDocument/2006/relationships/hyperlink" Target="http://www.citr.ca/" TargetMode="External"/><Relationship Id="rId166" Type="http://schemas.openxmlformats.org/officeDocument/2006/relationships/hyperlink" Target="http://www.kzsc.org/" TargetMode="External"/><Relationship Id="rId1" Type="http://schemas.openxmlformats.org/officeDocument/2006/relationships/hyperlink" Target="http://www.kasu.org/" TargetMode="External"/><Relationship Id="rId6" Type="http://schemas.openxmlformats.org/officeDocument/2006/relationships/hyperlink" Target="http://detourradio.com/" TargetMode="External"/><Relationship Id="rId15" Type="http://schemas.openxmlformats.org/officeDocument/2006/relationships/hyperlink" Target="https://www.facebook.com/pickonebluegrass" TargetMode="External"/><Relationship Id="rId23" Type="http://schemas.openxmlformats.org/officeDocument/2006/relationships/hyperlink" Target="http://www.ciut.fm/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http://www.2rrr.org.au/" TargetMode="External"/><Relationship Id="rId49" Type="http://schemas.openxmlformats.org/officeDocument/2006/relationships/hyperlink" Target="http://nprillinois.org/" TargetMode="External"/><Relationship Id="rId57" Type="http://schemas.openxmlformats.org/officeDocument/2006/relationships/hyperlink" Target="http://wmky.org/" TargetMode="External"/><Relationship Id="rId106" Type="http://schemas.openxmlformats.org/officeDocument/2006/relationships/hyperlink" Target="https://whupfm.org/" TargetMode="External"/><Relationship Id="rId114" Type="http://schemas.openxmlformats.org/officeDocument/2006/relationships/hyperlink" Target="http://www.ckcufm.com/" TargetMode="External"/><Relationship Id="rId119" Type="http://schemas.openxmlformats.org/officeDocument/2006/relationships/hyperlink" Target="http://wnrn.org/" TargetMode="External"/><Relationship Id="rId127" Type="http://schemas.openxmlformats.org/officeDocument/2006/relationships/hyperlink" Target="http://wtwzradio.com/" TargetMode="External"/><Relationship Id="rId10" Type="http://schemas.openxmlformats.org/officeDocument/2006/relationships/hyperlink" Target="http://michelleleeonair.com/" TargetMode="External"/><Relationship Id="rId31" Type="http://schemas.openxmlformats.org/officeDocument/2006/relationships/hyperlink" Target="http://hawkesburyradio.com.au/" TargetMode="External"/><Relationship Id="rId44" Type="http://schemas.openxmlformats.org/officeDocument/2006/relationships/hyperlink" Target="http://www.olhippiebluegrassshow.com/" TargetMode="External"/><Relationship Id="rId52" Type="http://schemas.openxmlformats.org/officeDocument/2006/relationships/hyperlink" Target="http://www.ncpr.org/StringFever" TargetMode="External"/><Relationship Id="rId60" Type="http://schemas.openxmlformats.org/officeDocument/2006/relationships/hyperlink" Target="http://www.wfwm.org/" TargetMode="External"/><Relationship Id="rId65" Type="http://schemas.openxmlformats.org/officeDocument/2006/relationships/hyperlink" Target="http://bluegrassheritageradio.com/" TargetMode="External"/><Relationship Id="rId73" Type="http://schemas.openxmlformats.org/officeDocument/2006/relationships/hyperlink" Target="http://themountainfm.com/" TargetMode="External"/><Relationship Id="rId78" Type="http://schemas.openxmlformats.org/officeDocument/2006/relationships/hyperlink" Target="https://www.kbcs.fm/programs/bluegrass-ramble/" TargetMode="External"/><Relationship Id="rId81" Type="http://schemas.openxmlformats.org/officeDocument/2006/relationships/hyperlink" Target="http://www.wfwm.org/" TargetMode="External"/><Relationship Id="rId86" Type="http://schemas.openxmlformats.org/officeDocument/2006/relationships/hyperlink" Target="http://wdvrvolunteers.org/" TargetMode="External"/><Relationship Id="rId94" Type="http://schemas.openxmlformats.org/officeDocument/2006/relationships/hyperlink" Target="http://www.kalw.org/" TargetMode="External"/><Relationship Id="rId99" Type="http://schemas.openxmlformats.org/officeDocument/2006/relationships/hyperlink" Target="http://www.tantramarfm.ca/" TargetMode="External"/><Relationship Id="rId101" Type="http://schemas.openxmlformats.org/officeDocument/2006/relationships/hyperlink" Target="http://canadasouthbluegrass.bravehost.com/" TargetMode="External"/><Relationship Id="rId122" Type="http://schemas.openxmlformats.org/officeDocument/2006/relationships/hyperlink" Target="http://www.891thewood.com/" TargetMode="External"/><Relationship Id="rId130" Type="http://schemas.openxmlformats.org/officeDocument/2006/relationships/hyperlink" Target="http://wtsr.org/" TargetMode="External"/><Relationship Id="rId135" Type="http://schemas.openxmlformats.org/officeDocument/2006/relationships/hyperlink" Target="http://www.ksut.org/" TargetMode="External"/><Relationship Id="rId143" Type="http://schemas.openxmlformats.org/officeDocument/2006/relationships/hyperlink" Target="http://bluegrasscountry.org/" TargetMode="External"/><Relationship Id="rId148" Type="http://schemas.openxmlformats.org/officeDocument/2006/relationships/hyperlink" Target="http://www.jimbosjukejoiint.com/" TargetMode="External"/><Relationship Id="rId151" Type="http://schemas.openxmlformats.org/officeDocument/2006/relationships/hyperlink" Target="http://www.kneedeepinbluegrass.com/" TargetMode="External"/><Relationship Id="rId156" Type="http://schemas.openxmlformats.org/officeDocument/2006/relationships/hyperlink" Target="http://sullroddy.com/" TargetMode="External"/><Relationship Id="rId164" Type="http://schemas.openxmlformats.org/officeDocument/2006/relationships/hyperlink" Target="http://www.pinecone.org/" TargetMode="External"/><Relationship Id="rId4" Type="http://schemas.openxmlformats.org/officeDocument/2006/relationships/hyperlink" Target="http://themountainfm.com/" TargetMode="External"/><Relationship Id="rId9" Type="http://schemas.openxmlformats.org/officeDocument/2006/relationships/hyperlink" Target="http://woblradio.com/" TargetMode="External"/><Relationship Id="rId13" Type="http://schemas.openxmlformats.org/officeDocument/2006/relationships/hyperlink" Target="https://birthplaceofcountrymusic.org/radio/listen-live/" TargetMode="External"/><Relationship Id="rId18" Type="http://schemas.openxmlformats.org/officeDocument/2006/relationships/hyperlink" Target="http://keos.org/" TargetMode="External"/><Relationship Id="rId39" Type="http://schemas.openxmlformats.org/officeDocument/2006/relationships/hyperlink" Target="http://www.1015fm.com.au/" TargetMode="External"/><Relationship Id="rId109" Type="http://schemas.openxmlformats.org/officeDocument/2006/relationships/hyperlink" Target="https://whupfm.org/show/panhandle-country/" TargetMode="External"/><Relationship Id="rId34" Type="http://schemas.openxmlformats.org/officeDocument/2006/relationships/hyperlink" Target="https://www.wvia.org/radio/mixed-bag/" TargetMode="External"/><Relationship Id="rId50" Type="http://schemas.openxmlformats.org/officeDocument/2006/relationships/hyperlink" Target="https://www.nprillinois.org/show/bluegrass-breakdown" TargetMode="External"/><Relationship Id="rId55" Type="http://schemas.openxmlformats.org/officeDocument/2006/relationships/hyperlink" Target="http://listenlikealocal.com/" TargetMode="External"/><Relationship Id="rId76" Type="http://schemas.openxmlformats.org/officeDocument/2006/relationships/hyperlink" Target="http://www.thetimwhitebluegrassshow.com/" TargetMode="External"/><Relationship Id="rId97" Type="http://schemas.openxmlformats.org/officeDocument/2006/relationships/hyperlink" Target="http://www.bigalweekley.com/" TargetMode="External"/><Relationship Id="rId104" Type="http://schemas.openxmlformats.org/officeDocument/2006/relationships/hyperlink" Target="http://michelleleeonair.com/" TargetMode="External"/><Relationship Id="rId120" Type="http://schemas.openxmlformats.org/officeDocument/2006/relationships/hyperlink" Target="http://www.unrealbluegrass.com/" TargetMode="External"/><Relationship Id="rId125" Type="http://schemas.openxmlformats.org/officeDocument/2006/relationships/hyperlink" Target="http://www.facebook.com/BluegrassWithJeffTuttle" TargetMode="External"/><Relationship Id="rId141" Type="http://schemas.openxmlformats.org/officeDocument/2006/relationships/hyperlink" Target="http://bluegrasscountry.org/" TargetMode="External"/><Relationship Id="rId146" Type="http://schemas.openxmlformats.org/officeDocument/2006/relationships/hyperlink" Target="http://facebook.com/seldomheard" TargetMode="External"/><Relationship Id="rId167" Type="http://schemas.openxmlformats.org/officeDocument/2006/relationships/hyperlink" Target="http://www.kzsc.org/" TargetMode="External"/><Relationship Id="rId7" Type="http://schemas.openxmlformats.org/officeDocument/2006/relationships/hyperlink" Target="http://www.bluegrassonthebay.com/" TargetMode="External"/><Relationship Id="rId71" Type="http://schemas.openxmlformats.org/officeDocument/2006/relationships/hyperlink" Target="http://bluegrasshorizon.com/" TargetMode="External"/><Relationship Id="rId92" Type="http://schemas.openxmlformats.org/officeDocument/2006/relationships/hyperlink" Target="http://wsqlradio.com/" TargetMode="External"/><Relationship Id="rId162" Type="http://schemas.openxmlformats.org/officeDocument/2006/relationships/hyperlink" Target="https://live365.com/station/The-Drive-Thru-With-Rog-a66127" TargetMode="External"/><Relationship Id="rId2" Type="http://schemas.openxmlformats.org/officeDocument/2006/relationships/hyperlink" Target="http://www.facebook.com/bluegrassmonday" TargetMode="External"/><Relationship Id="rId29" Type="http://schemas.openxmlformats.org/officeDocument/2006/relationships/hyperlink" Target="http://www.krfcfm.org/" TargetMode="External"/><Relationship Id="rId24" Type="http://schemas.openxmlformats.org/officeDocument/2006/relationships/hyperlink" Target="http://bluegrasscountry.org/" TargetMode="External"/><Relationship Id="rId40" Type="http://schemas.openxmlformats.org/officeDocument/2006/relationships/hyperlink" Target="http://wqkt.com/" TargetMode="External"/><Relationship Id="rId45" Type="http://schemas.openxmlformats.org/officeDocument/2006/relationships/hyperlink" Target="http://www.olhippiebluegrassshow.com/" TargetMode="External"/><Relationship Id="rId66" Type="http://schemas.openxmlformats.org/officeDocument/2006/relationships/hyperlink" Target="http://www.wtip.org/" TargetMode="External"/><Relationship Id="rId87" Type="http://schemas.openxmlformats.org/officeDocument/2006/relationships/hyperlink" Target="https://www.wdvrvolunteers.org/monday" TargetMode="External"/><Relationship Id="rId110" Type="http://schemas.openxmlformats.org/officeDocument/2006/relationships/hyperlink" Target="http://www.bluegrasscountry.org/" TargetMode="External"/><Relationship Id="rId115" Type="http://schemas.openxmlformats.org/officeDocument/2006/relationships/hyperlink" Target="http://www.ckcufm.com/" TargetMode="External"/><Relationship Id="rId131" Type="http://schemas.openxmlformats.org/officeDocument/2006/relationships/hyperlink" Target="http://wtsrlegacy.com/" TargetMode="External"/><Relationship Id="rId136" Type="http://schemas.openxmlformats.org/officeDocument/2006/relationships/hyperlink" Target="https://www.ksut.org/news/2020-10-07/jj-hirt-joins-ksut-as-host-of-down-home-girl-a-fresh-look-at-bluegrass-and-acoustic-music" TargetMode="External"/><Relationship Id="rId157" Type="http://schemas.openxmlformats.org/officeDocument/2006/relationships/hyperlink" Target="http://jiveradio.com/" TargetMode="External"/><Relationship Id="rId61" Type="http://schemas.openxmlformats.org/officeDocument/2006/relationships/hyperlink" Target="http://wbtxradio.com/" TargetMode="External"/><Relationship Id="rId82" Type="http://schemas.openxmlformats.org/officeDocument/2006/relationships/hyperlink" Target="https://birthplaceofcountrymusic.org/radio/listen-live/" TargetMode="External"/><Relationship Id="rId152" Type="http://schemas.openxmlformats.org/officeDocument/2006/relationships/hyperlink" Target="http://www.kneedeepinbluegrass.com/" TargetMode="External"/><Relationship Id="rId19" Type="http://schemas.openxmlformats.org/officeDocument/2006/relationships/hyperlink" Target="http://keos.org/" TargetMode="External"/><Relationship Id="rId14" Type="http://schemas.openxmlformats.org/officeDocument/2006/relationships/hyperlink" Target="https://www.facebook.com/pickonebluegrass" TargetMode="External"/><Relationship Id="rId30" Type="http://schemas.openxmlformats.org/officeDocument/2006/relationships/hyperlink" Target="http://www.kglt.net/" TargetMode="External"/><Relationship Id="rId35" Type="http://schemas.openxmlformats.org/officeDocument/2006/relationships/hyperlink" Target="http://www.2rrr.org.au/" TargetMode="External"/><Relationship Id="rId56" Type="http://schemas.openxmlformats.org/officeDocument/2006/relationships/hyperlink" Target="http://wmky.org/" TargetMode="External"/><Relationship Id="rId77" Type="http://schemas.openxmlformats.org/officeDocument/2006/relationships/hyperlink" Target="http://www.kbcs.fm/" TargetMode="External"/><Relationship Id="rId100" Type="http://schemas.openxmlformats.org/officeDocument/2006/relationships/hyperlink" Target="http://www.cjam.ca/" TargetMode="External"/><Relationship Id="rId105" Type="http://schemas.openxmlformats.org/officeDocument/2006/relationships/hyperlink" Target="http://www.jazz88.fm/" TargetMode="External"/><Relationship Id="rId126" Type="http://schemas.openxmlformats.org/officeDocument/2006/relationships/hyperlink" Target="http://www.sundaygospeltime.com/" TargetMode="External"/><Relationship Id="rId147" Type="http://schemas.openxmlformats.org/officeDocument/2006/relationships/hyperlink" Target="http://kunr.org/" TargetMode="External"/><Relationship Id="rId8" Type="http://schemas.openxmlformats.org/officeDocument/2006/relationships/hyperlink" Target="http://www.bluegrassonthebay.com/" TargetMode="External"/><Relationship Id="rId51" Type="http://schemas.openxmlformats.org/officeDocument/2006/relationships/hyperlink" Target="http://ncpr.org/" TargetMode="External"/><Relationship Id="rId72" Type="http://schemas.openxmlformats.org/officeDocument/2006/relationships/hyperlink" Target="http://valleyfreeradio.org/" TargetMode="External"/><Relationship Id="rId93" Type="http://schemas.openxmlformats.org/officeDocument/2006/relationships/hyperlink" Target="http://www.olhippiebluegrassshow.com/" TargetMode="External"/><Relationship Id="rId98" Type="http://schemas.openxmlformats.org/officeDocument/2006/relationships/hyperlink" Target="http://www.tantramarfm.ca/" TargetMode="External"/><Relationship Id="rId121" Type="http://schemas.openxmlformats.org/officeDocument/2006/relationships/hyperlink" Target="http://www.unrealbluegrass.com/" TargetMode="External"/><Relationship Id="rId142" Type="http://schemas.openxmlformats.org/officeDocument/2006/relationships/hyperlink" Target="http://bluegrasscountry.org/" TargetMode="External"/><Relationship Id="rId163" Type="http://schemas.openxmlformats.org/officeDocument/2006/relationships/hyperlink" Target="http://www.947qdr.com/" TargetMode="External"/><Relationship Id="rId3" Type="http://schemas.openxmlformats.org/officeDocument/2006/relationships/hyperlink" Target="http://themountainfm.com/" TargetMode="External"/><Relationship Id="rId25" Type="http://schemas.openxmlformats.org/officeDocument/2006/relationships/hyperlink" Target="https://bluegrasscountry.org/shows/bluegrass-etc-with-frank-hoppe/" TargetMode="External"/><Relationship Id="rId46" Type="http://schemas.openxmlformats.org/officeDocument/2006/relationships/hyperlink" Target="http://www.bluegrassjamboree.com/" TargetMode="External"/><Relationship Id="rId67" Type="http://schemas.openxmlformats.org/officeDocument/2006/relationships/hyperlink" Target="http://www.kpfk.org/" TargetMode="External"/><Relationship Id="rId116" Type="http://schemas.openxmlformats.org/officeDocument/2006/relationships/hyperlink" Target="http://www.ronmoores.com/podcast" TargetMode="External"/><Relationship Id="rId137" Type="http://schemas.openxmlformats.org/officeDocument/2006/relationships/hyperlink" Target="http://wicn.org/" TargetMode="External"/><Relationship Id="rId158" Type="http://schemas.openxmlformats.org/officeDocument/2006/relationships/hyperlink" Target="http://www.947qdr.com/" TargetMode="External"/><Relationship Id="rId20" Type="http://schemas.openxmlformats.org/officeDocument/2006/relationships/hyperlink" Target="http://www.wusb.fm/" TargetMode="External"/><Relationship Id="rId41" Type="http://schemas.openxmlformats.org/officeDocument/2006/relationships/hyperlink" Target="http://wqkt.com/" TargetMode="External"/><Relationship Id="rId62" Type="http://schemas.openxmlformats.org/officeDocument/2006/relationships/hyperlink" Target="http://wbtxradio.com/" TargetMode="External"/><Relationship Id="rId83" Type="http://schemas.openxmlformats.org/officeDocument/2006/relationships/hyperlink" Target="https://www.facebook.com/pickonebluegrass" TargetMode="External"/><Relationship Id="rId88" Type="http://schemas.openxmlformats.org/officeDocument/2006/relationships/hyperlink" Target="https://www.wdvrvolunteers.org/saturdays" TargetMode="External"/><Relationship Id="rId111" Type="http://schemas.openxmlformats.org/officeDocument/2006/relationships/hyperlink" Target="https://bluegrasscountry.org/shows/brad-kolodner/" TargetMode="External"/><Relationship Id="rId132" Type="http://schemas.openxmlformats.org/officeDocument/2006/relationships/hyperlink" Target="http://wmky.org/" TargetMode="External"/><Relationship Id="rId153" Type="http://schemas.openxmlformats.org/officeDocument/2006/relationships/hyperlink" Target="http://fm.whu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K101"/>
  <sheetViews>
    <sheetView tabSelected="1" zoomScale="104" zoomScaleNormal="104" workbookViewId="0">
      <pane ySplit="1" topLeftCell="A2" activePane="bottomLeft" state="frozen"/>
      <selection pane="bottomLeft"/>
    </sheetView>
  </sheetViews>
  <sheetFormatPr defaultColWidth="14.453125" defaultRowHeight="12.5" x14ac:dyDescent="0.25"/>
  <cols>
    <col min="1" max="1" width="22.26953125" style="2" customWidth="1"/>
    <col min="2" max="2" width="19" style="2" customWidth="1"/>
    <col min="3" max="3" width="27.453125" style="2" customWidth="1"/>
    <col min="4" max="4" width="23" style="2" customWidth="1"/>
    <col min="5" max="5" width="27.453125" style="2" customWidth="1"/>
    <col min="6" max="6" width="18.6328125" style="2" customWidth="1"/>
    <col min="7" max="7" width="21.6328125" style="2" customWidth="1"/>
    <col min="8" max="8" width="20.81640625" style="2" customWidth="1"/>
    <col min="9" max="9" width="12.1796875" style="2" customWidth="1"/>
    <col min="10" max="10" width="17.6328125" style="2" customWidth="1"/>
    <col min="11" max="11" width="21.453125" style="2" customWidth="1"/>
    <col min="12" max="12" width="25.453125" style="2" customWidth="1"/>
    <col min="13" max="13" width="55.6328125" style="2" customWidth="1"/>
    <col min="14" max="14" width="36.26953125" style="2" customWidth="1"/>
    <col min="15" max="15" width="23.36328125" style="2" customWidth="1"/>
    <col min="16" max="16" width="20.453125" style="2" customWidth="1"/>
    <col min="17" max="17" width="27.7265625" style="2" customWidth="1"/>
    <col min="18" max="18" width="20.08984375" style="2" customWidth="1"/>
    <col min="19" max="19" width="23.7265625" style="2" customWidth="1"/>
    <col min="20" max="20" width="22.26953125" style="2" customWidth="1"/>
    <col min="21" max="21" width="23.453125" style="2" customWidth="1"/>
    <col min="22" max="22" width="19.26953125" style="2" customWidth="1"/>
    <col min="23" max="23" width="23.36328125" style="2" customWidth="1"/>
    <col min="24" max="24" width="26.81640625" style="2" customWidth="1"/>
    <col min="25" max="25" width="66.7265625" style="2" customWidth="1"/>
    <col min="26" max="26" width="15.453125" style="2" customWidth="1"/>
    <col min="27" max="27" width="21.54296875" style="2" customWidth="1"/>
    <col min="28" max="28" width="26.7265625" style="2" customWidth="1"/>
    <col min="29" max="29" width="19.90625" style="2" customWidth="1"/>
    <col min="30" max="30" width="23.26953125" style="2" customWidth="1"/>
    <col min="31" max="31" width="22.1796875" style="2" customWidth="1"/>
    <col min="32" max="32" width="23.453125" style="2" customWidth="1"/>
    <col min="33" max="33" width="19.453125" style="2" customWidth="1"/>
    <col min="34" max="34" width="23.81640625" style="2" customWidth="1"/>
    <col min="35" max="35" width="27" style="2" customWidth="1"/>
    <col min="36" max="36" width="67.7265625" style="2" customWidth="1"/>
    <col min="37" max="37" width="17.453125" style="2" hidden="1" customWidth="1"/>
    <col min="38" max="16384" width="14.453125" style="2"/>
  </cols>
  <sheetData>
    <row r="1" spans="1:37" s="7" customFormat="1" ht="14.5" thickBot="1" x14ac:dyDescent="0.3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555</v>
      </c>
      <c r="M1" s="1" t="s">
        <v>13</v>
      </c>
      <c r="N1" s="1" t="s">
        <v>6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556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557</v>
      </c>
      <c r="AJ1" s="1" t="s">
        <v>33</v>
      </c>
      <c r="AK1" s="1" t="s">
        <v>34</v>
      </c>
    </row>
    <row r="2" spans="1:37" ht="75" x14ac:dyDescent="0.25">
      <c r="A2" s="3" t="s">
        <v>89</v>
      </c>
      <c r="B2" s="4" t="s">
        <v>90</v>
      </c>
      <c r="C2" s="3">
        <v>91.1</v>
      </c>
      <c r="D2" s="3" t="s">
        <v>91</v>
      </c>
      <c r="F2" s="3" t="s">
        <v>74</v>
      </c>
      <c r="G2" s="5">
        <v>0.83333333333333337</v>
      </c>
      <c r="H2" s="5">
        <v>0.91666666666666663</v>
      </c>
      <c r="I2" s="3" t="s">
        <v>58</v>
      </c>
      <c r="J2" s="3" t="s">
        <v>62</v>
      </c>
      <c r="K2" s="3" t="s">
        <v>44</v>
      </c>
      <c r="L2" s="3" t="s">
        <v>36</v>
      </c>
      <c r="O2" s="3" t="s">
        <v>36</v>
      </c>
      <c r="AK2" s="3" t="str">
        <f>TEXT("5058135725424147549","0")</f>
        <v>5058135725424140000</v>
      </c>
    </row>
    <row r="3" spans="1:37" ht="62.5" x14ac:dyDescent="0.25">
      <c r="A3" s="3" t="s">
        <v>89</v>
      </c>
      <c r="B3" s="4" t="s">
        <v>90</v>
      </c>
      <c r="C3" s="3">
        <v>91.1</v>
      </c>
      <c r="D3" s="3" t="s">
        <v>91</v>
      </c>
      <c r="F3" s="3" t="s">
        <v>356</v>
      </c>
      <c r="G3" s="5">
        <v>0.83333333333333337</v>
      </c>
      <c r="H3" s="5">
        <v>0.91666666666666663</v>
      </c>
      <c r="I3" s="3" t="s">
        <v>58</v>
      </c>
      <c r="J3" s="3" t="s">
        <v>62</v>
      </c>
      <c r="K3" s="3" t="s">
        <v>44</v>
      </c>
      <c r="L3" s="3" t="s">
        <v>36</v>
      </c>
      <c r="O3" s="3" t="s">
        <v>36</v>
      </c>
      <c r="AK3" s="3" t="str">
        <f>TEXT("5077424890318563142","0")</f>
        <v>5077424890318560000</v>
      </c>
    </row>
    <row r="4" spans="1:37" ht="37.5" x14ac:dyDescent="0.25">
      <c r="A4" s="3" t="s">
        <v>523</v>
      </c>
      <c r="B4" s="4" t="s">
        <v>524</v>
      </c>
      <c r="C4" s="3" t="s">
        <v>525</v>
      </c>
      <c r="D4" s="3" t="s">
        <v>526</v>
      </c>
      <c r="E4" s="4" t="s">
        <v>527</v>
      </c>
      <c r="F4" s="3" t="s">
        <v>529</v>
      </c>
      <c r="G4" s="5">
        <v>0.70833333333333337</v>
      </c>
      <c r="H4" s="5">
        <v>0.79166666666666663</v>
      </c>
      <c r="I4" s="3" t="s">
        <v>51</v>
      </c>
      <c r="J4" s="3" t="s">
        <v>104</v>
      </c>
      <c r="K4" s="3" t="s">
        <v>312</v>
      </c>
      <c r="L4" s="3" t="s">
        <v>36</v>
      </c>
      <c r="N4" s="3" t="s">
        <v>528</v>
      </c>
      <c r="O4" s="3" t="s">
        <v>46</v>
      </c>
      <c r="P4" s="3" t="s">
        <v>530</v>
      </c>
      <c r="R4" s="3" t="s">
        <v>529</v>
      </c>
      <c r="S4" s="5">
        <v>0.625</v>
      </c>
      <c r="T4" s="5">
        <v>0.75</v>
      </c>
      <c r="U4" s="3" t="s">
        <v>51</v>
      </c>
      <c r="V4" s="3" t="s">
        <v>85</v>
      </c>
      <c r="W4" s="3" t="s">
        <v>531</v>
      </c>
      <c r="X4" s="3" t="s">
        <v>36</v>
      </c>
      <c r="Z4" s="3" t="s">
        <v>46</v>
      </c>
      <c r="AA4" s="3" t="s">
        <v>532</v>
      </c>
      <c r="AB4" s="4" t="s">
        <v>533</v>
      </c>
      <c r="AC4" s="3" t="s">
        <v>420</v>
      </c>
      <c r="AD4" s="5">
        <v>0.58333333333333337</v>
      </c>
      <c r="AE4" s="5">
        <v>0.66666666666666663</v>
      </c>
      <c r="AF4" s="3" t="s">
        <v>51</v>
      </c>
      <c r="AG4" s="3" t="s">
        <v>534</v>
      </c>
      <c r="AH4" s="3" t="s">
        <v>44</v>
      </c>
      <c r="AI4" s="3" t="s">
        <v>46</v>
      </c>
      <c r="AJ4" s="3" t="s">
        <v>535</v>
      </c>
      <c r="AK4" s="3" t="str">
        <f>TEXT("5085759748413921143","0")</f>
        <v>5085759748413920000</v>
      </c>
    </row>
    <row r="5" spans="1:37" ht="126.5" customHeight="1" x14ac:dyDescent="0.25">
      <c r="A5" s="3" t="s">
        <v>144</v>
      </c>
      <c r="B5" s="4" t="s">
        <v>145</v>
      </c>
      <c r="C5" s="3" t="s">
        <v>146</v>
      </c>
      <c r="D5" s="3" t="s">
        <v>147</v>
      </c>
      <c r="F5" s="3" t="s">
        <v>74</v>
      </c>
      <c r="G5" s="5">
        <v>0.5</v>
      </c>
      <c r="H5" s="5">
        <v>0.625</v>
      </c>
      <c r="I5" s="3" t="s">
        <v>143</v>
      </c>
      <c r="J5" s="3" t="s">
        <v>85</v>
      </c>
      <c r="K5" s="3" t="s">
        <v>44</v>
      </c>
      <c r="L5" s="3" t="s">
        <v>36</v>
      </c>
      <c r="N5" s="3" t="s">
        <v>528</v>
      </c>
      <c r="O5" s="3" t="s">
        <v>36</v>
      </c>
      <c r="AK5" s="3" t="str">
        <f>TEXT("5058288784983901577","0")</f>
        <v>5058288784983900000</v>
      </c>
    </row>
    <row r="6" spans="1:37" ht="75" x14ac:dyDescent="0.25">
      <c r="A6" s="3" t="s">
        <v>551</v>
      </c>
      <c r="B6" s="4" t="s">
        <v>552</v>
      </c>
      <c r="C6" s="3" t="s">
        <v>77</v>
      </c>
      <c r="D6" s="3" t="s">
        <v>553</v>
      </c>
      <c r="E6" s="4" t="s">
        <v>552</v>
      </c>
      <c r="F6" s="3" t="s">
        <v>74</v>
      </c>
      <c r="G6" s="5">
        <v>0.5</v>
      </c>
      <c r="H6" s="5">
        <v>0.58333333333333337</v>
      </c>
      <c r="I6" s="3" t="s">
        <v>51</v>
      </c>
      <c r="J6" s="3" t="s">
        <v>43</v>
      </c>
      <c r="K6" s="3" t="s">
        <v>44</v>
      </c>
      <c r="L6" s="3" t="s">
        <v>36</v>
      </c>
      <c r="O6" s="3" t="s">
        <v>46</v>
      </c>
      <c r="P6" s="3" t="s">
        <v>554</v>
      </c>
      <c r="Q6" s="4" t="s">
        <v>552</v>
      </c>
      <c r="R6" s="3" t="s">
        <v>74</v>
      </c>
      <c r="S6" s="5">
        <v>0.25</v>
      </c>
      <c r="T6" s="5">
        <v>0.375</v>
      </c>
      <c r="U6" s="3" t="s">
        <v>51</v>
      </c>
      <c r="V6" s="3" t="s">
        <v>155</v>
      </c>
      <c r="W6" s="3" t="s">
        <v>44</v>
      </c>
      <c r="X6" s="3" t="s">
        <v>36</v>
      </c>
      <c r="Z6" s="3" t="s">
        <v>36</v>
      </c>
      <c r="AK6" s="3" t="str">
        <f>TEXT("5101557368918012043","0")</f>
        <v>5101557368918010000</v>
      </c>
    </row>
    <row r="7" spans="1:37" ht="50" x14ac:dyDescent="0.25">
      <c r="A7" s="3" t="s">
        <v>307</v>
      </c>
      <c r="B7" s="4" t="s">
        <v>308</v>
      </c>
      <c r="C7" s="3">
        <v>89.9</v>
      </c>
      <c r="D7" s="3" t="s">
        <v>309</v>
      </c>
      <c r="F7" s="3" t="s">
        <v>310</v>
      </c>
      <c r="G7" s="5">
        <v>0.83333333333333337</v>
      </c>
      <c r="H7" s="5">
        <v>0.875</v>
      </c>
      <c r="I7" s="3" t="s">
        <v>311</v>
      </c>
      <c r="J7" s="3" t="s">
        <v>104</v>
      </c>
      <c r="K7" s="3" t="s">
        <v>312</v>
      </c>
      <c r="L7" s="3" t="s">
        <v>36</v>
      </c>
      <c r="O7" s="3" t="s">
        <v>36</v>
      </c>
      <c r="AK7" s="3" t="str">
        <f>TEXT("5077185902814094155","0")</f>
        <v>5077185902814090000</v>
      </c>
    </row>
    <row r="8" spans="1:37" ht="37.5" x14ac:dyDescent="0.25">
      <c r="A8" s="3" t="s">
        <v>343</v>
      </c>
      <c r="B8" s="4" t="s">
        <v>344</v>
      </c>
      <c r="C8" s="3" t="s">
        <v>292</v>
      </c>
      <c r="D8" s="3" t="s">
        <v>343</v>
      </c>
      <c r="E8" s="4" t="s">
        <v>344</v>
      </c>
      <c r="F8" s="3" t="s">
        <v>346</v>
      </c>
      <c r="G8" s="5">
        <v>0.33333333333333331</v>
      </c>
      <c r="H8" s="5">
        <v>0.5</v>
      </c>
      <c r="I8" s="3" t="s">
        <v>58</v>
      </c>
      <c r="J8" s="3" t="s">
        <v>85</v>
      </c>
      <c r="K8" s="3" t="s">
        <v>44</v>
      </c>
      <c r="L8" s="3" t="s">
        <v>46</v>
      </c>
      <c r="M8" s="3" t="s">
        <v>347</v>
      </c>
      <c r="N8" s="3" t="s">
        <v>345</v>
      </c>
      <c r="O8" s="3" t="s">
        <v>46</v>
      </c>
      <c r="P8" s="3" t="s">
        <v>348</v>
      </c>
      <c r="Q8" s="3" t="s">
        <v>349</v>
      </c>
      <c r="R8" s="3" t="s">
        <v>192</v>
      </c>
      <c r="S8" s="5">
        <v>0.41666666666666669</v>
      </c>
      <c r="T8" s="5">
        <v>0.5</v>
      </c>
      <c r="U8" s="3" t="s">
        <v>58</v>
      </c>
      <c r="V8" s="3" t="s">
        <v>155</v>
      </c>
      <c r="W8" s="3" t="s">
        <v>44</v>
      </c>
      <c r="X8" s="3" t="s">
        <v>36</v>
      </c>
      <c r="Z8" s="3" t="s">
        <v>36</v>
      </c>
      <c r="AK8" s="3" t="str">
        <f>TEXT("5077366619818568849","0")</f>
        <v>5077366619818560000</v>
      </c>
    </row>
    <row r="9" spans="1:37" ht="25" x14ac:dyDescent="0.25">
      <c r="A9" s="3" t="s">
        <v>100</v>
      </c>
      <c r="B9" s="4" t="s">
        <v>101</v>
      </c>
      <c r="C9" s="3" t="s">
        <v>102</v>
      </c>
      <c r="D9" s="3" t="s">
        <v>103</v>
      </c>
      <c r="F9" s="3" t="s">
        <v>50</v>
      </c>
      <c r="G9" s="5">
        <v>0.75</v>
      </c>
      <c r="H9" s="5">
        <v>0.83333333333333337</v>
      </c>
      <c r="I9" s="3" t="s">
        <v>58</v>
      </c>
      <c r="J9" s="3" t="s">
        <v>104</v>
      </c>
      <c r="K9" s="3" t="s">
        <v>44</v>
      </c>
      <c r="L9" s="3" t="s">
        <v>36</v>
      </c>
      <c r="O9" s="3" t="s">
        <v>36</v>
      </c>
      <c r="AK9" s="3" t="str">
        <f>TEXT("5058154808984336455","0")</f>
        <v>5058154808984330000</v>
      </c>
    </row>
    <row r="10" spans="1:37" ht="75" x14ac:dyDescent="0.25">
      <c r="A10" s="3" t="s">
        <v>536</v>
      </c>
      <c r="B10" s="4" t="s">
        <v>537</v>
      </c>
      <c r="C10" s="3" t="s">
        <v>77</v>
      </c>
      <c r="D10" s="3" t="s">
        <v>538</v>
      </c>
      <c r="F10" s="3" t="s">
        <v>74</v>
      </c>
      <c r="G10" s="5">
        <v>0.66666666666666663</v>
      </c>
      <c r="H10" s="5">
        <v>0.77083333333333337</v>
      </c>
      <c r="I10" s="3" t="s">
        <v>143</v>
      </c>
      <c r="J10" s="3" t="s">
        <v>87</v>
      </c>
      <c r="K10" s="3" t="s">
        <v>44</v>
      </c>
      <c r="L10" s="3" t="s">
        <v>36</v>
      </c>
      <c r="AK10" s="3" t="str">
        <f>TEXT("5085808320427901515","0")</f>
        <v>5085808320427900000</v>
      </c>
    </row>
    <row r="11" spans="1:37" ht="75" x14ac:dyDescent="0.25">
      <c r="A11" s="3" t="s">
        <v>228</v>
      </c>
      <c r="B11" s="4" t="s">
        <v>229</v>
      </c>
      <c r="C11" s="3" t="s">
        <v>230</v>
      </c>
      <c r="D11" s="3" t="s">
        <v>558</v>
      </c>
      <c r="E11" s="4" t="s">
        <v>229</v>
      </c>
      <c r="F11" s="3" t="s">
        <v>231</v>
      </c>
      <c r="G11" s="5">
        <v>0.58333333333333337</v>
      </c>
      <c r="H11" s="5">
        <v>0.75</v>
      </c>
      <c r="I11" s="3" t="s">
        <v>58</v>
      </c>
      <c r="J11" s="3" t="s">
        <v>62</v>
      </c>
      <c r="K11" s="3" t="s">
        <v>44</v>
      </c>
      <c r="L11" s="3" t="s">
        <v>36</v>
      </c>
      <c r="N11" s="3"/>
      <c r="O11" s="3" t="s">
        <v>36</v>
      </c>
      <c r="AK11" s="3" t="str">
        <f>TEXT("5061619133717245434","0")</f>
        <v>5061619133717240000</v>
      </c>
    </row>
    <row r="12" spans="1:37" ht="25" x14ac:dyDescent="0.25">
      <c r="A12" s="3" t="s">
        <v>212</v>
      </c>
      <c r="B12" s="4" t="s">
        <v>213</v>
      </c>
      <c r="C12" s="3" t="s">
        <v>214</v>
      </c>
      <c r="D12" s="3" t="s">
        <v>215</v>
      </c>
      <c r="E12" s="4" t="s">
        <v>216</v>
      </c>
      <c r="F12" s="3" t="s">
        <v>50</v>
      </c>
      <c r="G12" s="5">
        <v>0.75</v>
      </c>
      <c r="H12" s="5">
        <v>0.83333333333333337</v>
      </c>
      <c r="I12" s="3" t="s">
        <v>42</v>
      </c>
      <c r="J12" s="3" t="s">
        <v>43</v>
      </c>
      <c r="K12" s="3" t="s">
        <v>44</v>
      </c>
      <c r="L12" s="3" t="s">
        <v>36</v>
      </c>
      <c r="O12" s="3" t="s">
        <v>36</v>
      </c>
      <c r="AK12" s="3" t="str">
        <f>TEXT("5060569723017690778","0")</f>
        <v>5060569723017690000</v>
      </c>
    </row>
    <row r="13" spans="1:37" ht="37.5" x14ac:dyDescent="0.25">
      <c r="A13" s="3" t="s">
        <v>512</v>
      </c>
      <c r="B13" s="3" t="s">
        <v>512</v>
      </c>
      <c r="C13" s="3" t="s">
        <v>107</v>
      </c>
      <c r="D13" s="3" t="s">
        <v>513</v>
      </c>
      <c r="E13" s="4" t="s">
        <v>514</v>
      </c>
      <c r="F13" s="3" t="s">
        <v>50</v>
      </c>
      <c r="G13" s="5">
        <v>0.66666666666666663</v>
      </c>
      <c r="H13" s="5">
        <v>0.79166666666666663</v>
      </c>
      <c r="I13" s="3" t="s">
        <v>58</v>
      </c>
      <c r="J13" s="3" t="s">
        <v>43</v>
      </c>
      <c r="K13" s="3" t="s">
        <v>44</v>
      </c>
      <c r="L13" s="3" t="s">
        <v>36</v>
      </c>
      <c r="N13" s="3" t="s">
        <v>515</v>
      </c>
      <c r="O13" s="3" t="s">
        <v>36</v>
      </c>
      <c r="AK13" s="3" t="str">
        <f>TEXT("5085691650957530812","0")</f>
        <v>5085691650957530000</v>
      </c>
    </row>
    <row r="14" spans="1:37" ht="25" x14ac:dyDescent="0.25">
      <c r="A14" s="3" t="s">
        <v>111</v>
      </c>
      <c r="B14" s="4" t="s">
        <v>112</v>
      </c>
      <c r="C14" s="3" t="s">
        <v>113</v>
      </c>
      <c r="D14" s="3" t="s">
        <v>114</v>
      </c>
      <c r="F14" s="3" t="s">
        <v>50</v>
      </c>
      <c r="G14" s="5">
        <v>0.75</v>
      </c>
      <c r="H14" s="5">
        <v>0.91666666666666663</v>
      </c>
      <c r="I14" s="3" t="s">
        <v>58</v>
      </c>
      <c r="J14" s="3" t="s">
        <v>43</v>
      </c>
      <c r="K14" s="3" t="s">
        <v>44</v>
      </c>
      <c r="L14" s="3" t="s">
        <v>36</v>
      </c>
      <c r="O14" s="3" t="s">
        <v>36</v>
      </c>
      <c r="AK14" s="3" t="str">
        <f>TEXT("5058162940115238207","0")</f>
        <v>5058162940115230000</v>
      </c>
    </row>
    <row r="15" spans="1:37" ht="62.5" x14ac:dyDescent="0.25">
      <c r="A15" s="3" t="s">
        <v>492</v>
      </c>
      <c r="B15" s="3" t="s">
        <v>493</v>
      </c>
      <c r="C15" s="3" t="s">
        <v>494</v>
      </c>
      <c r="D15" s="3" t="s">
        <v>495</v>
      </c>
      <c r="F15" s="3" t="s">
        <v>50</v>
      </c>
      <c r="G15" s="5">
        <v>0.29166666666666669</v>
      </c>
      <c r="H15" s="5">
        <v>0.33333333333333331</v>
      </c>
      <c r="I15" s="3" t="s">
        <v>42</v>
      </c>
      <c r="J15" s="3" t="s">
        <v>43</v>
      </c>
      <c r="K15" s="3" t="s">
        <v>44</v>
      </c>
      <c r="L15" s="3" t="s">
        <v>36</v>
      </c>
      <c r="O15" s="3" t="s">
        <v>46</v>
      </c>
      <c r="P15" s="3" t="s">
        <v>495</v>
      </c>
      <c r="Q15" s="4" t="s">
        <v>496</v>
      </c>
      <c r="R15" s="3" t="s">
        <v>50</v>
      </c>
      <c r="S15" s="5">
        <v>0.54166666666666663</v>
      </c>
      <c r="T15" s="5">
        <v>0.58333333333333337</v>
      </c>
      <c r="U15" s="3" t="s">
        <v>42</v>
      </c>
      <c r="V15" s="3" t="s">
        <v>85</v>
      </c>
      <c r="W15" s="3" t="s">
        <v>44</v>
      </c>
      <c r="X15" s="3" t="s">
        <v>46</v>
      </c>
      <c r="Y15" s="3" t="s">
        <v>497</v>
      </c>
      <c r="Z15" s="3" t="s">
        <v>36</v>
      </c>
      <c r="AK15" s="3" t="str">
        <f>TEXT("5083025321318660674","0")</f>
        <v>5083025321318660000</v>
      </c>
    </row>
    <row r="16" spans="1:37" ht="25" x14ac:dyDescent="0.25">
      <c r="A16" s="3" t="s">
        <v>259</v>
      </c>
      <c r="B16" s="4" t="s">
        <v>260</v>
      </c>
      <c r="C16" s="3">
        <v>95.3</v>
      </c>
      <c r="D16" s="3" t="s">
        <v>261</v>
      </c>
      <c r="E16" s="4" t="s">
        <v>262</v>
      </c>
      <c r="F16" s="3" t="s">
        <v>50</v>
      </c>
      <c r="G16" s="5">
        <v>0.41666666666666669</v>
      </c>
      <c r="H16" s="5">
        <v>0.5</v>
      </c>
      <c r="I16" s="3" t="s">
        <v>42</v>
      </c>
      <c r="J16" s="3" t="s">
        <v>43</v>
      </c>
      <c r="K16" s="3" t="s">
        <v>44</v>
      </c>
      <c r="L16" s="3" t="s">
        <v>36</v>
      </c>
      <c r="O16" s="3" t="s">
        <v>46</v>
      </c>
      <c r="P16" s="3" t="s">
        <v>261</v>
      </c>
      <c r="Q16" s="4" t="s">
        <v>262</v>
      </c>
      <c r="R16" s="3" t="s">
        <v>50</v>
      </c>
      <c r="S16" s="5">
        <v>0.875</v>
      </c>
      <c r="T16" s="5">
        <v>0.95833333333333337</v>
      </c>
      <c r="U16" s="3" t="s">
        <v>42</v>
      </c>
      <c r="V16" s="3" t="s">
        <v>43</v>
      </c>
      <c r="W16" s="3" t="s">
        <v>44</v>
      </c>
      <c r="X16" s="3" t="s">
        <v>36</v>
      </c>
      <c r="Z16" s="3" t="s">
        <v>36</v>
      </c>
      <c r="AK16" s="3" t="str">
        <f>TEXT("5069327672021117457","0")</f>
        <v>5069327672021110000</v>
      </c>
    </row>
    <row r="17" spans="1:37" ht="25" x14ac:dyDescent="0.25">
      <c r="A17" s="3" t="s">
        <v>175</v>
      </c>
      <c r="B17" s="4" t="s">
        <v>176</v>
      </c>
      <c r="C17" s="3" t="s">
        <v>177</v>
      </c>
      <c r="D17" s="3" t="s">
        <v>178</v>
      </c>
      <c r="E17" s="3"/>
      <c r="F17" s="3" t="s">
        <v>50</v>
      </c>
      <c r="G17" s="5">
        <v>0.91666666666666663</v>
      </c>
      <c r="H17" s="5">
        <v>0.95833333333333337</v>
      </c>
      <c r="I17" s="3" t="s">
        <v>180</v>
      </c>
      <c r="J17" s="3" t="s">
        <v>62</v>
      </c>
      <c r="K17" s="3" t="s">
        <v>44</v>
      </c>
      <c r="L17" s="3" t="s">
        <v>36</v>
      </c>
      <c r="N17" s="3"/>
      <c r="O17" s="3" t="s">
        <v>36</v>
      </c>
      <c r="AK17" s="3" t="str">
        <f>TEXT("5058505793319080548","0")</f>
        <v>5058505793319080000</v>
      </c>
    </row>
    <row r="18" spans="1:37" ht="25" x14ac:dyDescent="0.25">
      <c r="A18" s="3" t="s">
        <v>175</v>
      </c>
      <c r="B18" s="4" t="s">
        <v>479</v>
      </c>
      <c r="C18" s="3" t="s">
        <v>177</v>
      </c>
      <c r="D18" s="3" t="s">
        <v>178</v>
      </c>
      <c r="E18" s="3"/>
      <c r="F18" s="3" t="s">
        <v>50</v>
      </c>
      <c r="G18" s="5">
        <v>0.91666666666666663</v>
      </c>
      <c r="H18" s="5">
        <v>0.95833333333333337</v>
      </c>
      <c r="I18" s="3" t="s">
        <v>180</v>
      </c>
      <c r="J18" s="3" t="s">
        <v>62</v>
      </c>
      <c r="K18" s="3" t="s">
        <v>44</v>
      </c>
      <c r="L18" s="3" t="s">
        <v>36</v>
      </c>
      <c r="N18" s="3"/>
      <c r="O18" s="3" t="s">
        <v>36</v>
      </c>
      <c r="AK18" s="3" t="str">
        <f>TEXT("5080970321304270722","0")</f>
        <v>5080970321304270000</v>
      </c>
    </row>
    <row r="19" spans="1:37" ht="25" x14ac:dyDescent="0.25">
      <c r="A19" s="3" t="s">
        <v>133</v>
      </c>
      <c r="B19" s="4" t="s">
        <v>134</v>
      </c>
      <c r="C19" s="3" t="s">
        <v>135</v>
      </c>
      <c r="D19" s="3" t="s">
        <v>136</v>
      </c>
      <c r="E19" s="3" t="s">
        <v>137</v>
      </c>
      <c r="F19" s="3" t="s">
        <v>50</v>
      </c>
      <c r="G19" s="5">
        <v>0.875</v>
      </c>
      <c r="H19" s="5">
        <v>0.91666666666666663</v>
      </c>
      <c r="I19" s="3" t="s">
        <v>138</v>
      </c>
      <c r="J19" s="3" t="s">
        <v>43</v>
      </c>
      <c r="K19" s="3" t="s">
        <v>44</v>
      </c>
      <c r="L19" s="3" t="s">
        <v>36</v>
      </c>
      <c r="O19" s="3" t="s">
        <v>36</v>
      </c>
      <c r="AK19" s="3" t="str">
        <f>TEXT("5058270548204439745","0")</f>
        <v>5058270548204430000</v>
      </c>
    </row>
    <row r="20" spans="1:37" ht="25" x14ac:dyDescent="0.25">
      <c r="A20" s="3" t="s">
        <v>236</v>
      </c>
      <c r="B20" s="4" t="s">
        <v>237</v>
      </c>
      <c r="C20" s="3">
        <v>107.9</v>
      </c>
      <c r="D20" s="3" t="s">
        <v>238</v>
      </c>
      <c r="F20" s="3" t="s">
        <v>96</v>
      </c>
      <c r="G20" s="5">
        <v>0.75</v>
      </c>
      <c r="H20" s="5">
        <v>0.79166666666666663</v>
      </c>
      <c r="I20" s="3" t="s">
        <v>239</v>
      </c>
      <c r="J20" s="3" t="s">
        <v>240</v>
      </c>
      <c r="K20" s="3" t="s">
        <v>44</v>
      </c>
      <c r="L20" s="3" t="s">
        <v>36</v>
      </c>
      <c r="O20" s="3" t="s">
        <v>36</v>
      </c>
      <c r="AK20" s="3" t="str">
        <f>TEXT("5061822398413515828","0")</f>
        <v>5061822398413510000</v>
      </c>
    </row>
    <row r="21" spans="1:37" ht="25" x14ac:dyDescent="0.25">
      <c r="A21" s="3" t="s">
        <v>350</v>
      </c>
      <c r="B21" s="4" t="s">
        <v>237</v>
      </c>
      <c r="C21" s="3">
        <v>107.9</v>
      </c>
      <c r="D21" s="3" t="s">
        <v>238</v>
      </c>
      <c r="E21" s="4" t="s">
        <v>237</v>
      </c>
      <c r="F21" s="3" t="s">
        <v>50</v>
      </c>
      <c r="G21" s="5">
        <v>0.75</v>
      </c>
      <c r="H21" s="5">
        <v>0.79166666666666663</v>
      </c>
      <c r="I21" s="3" t="s">
        <v>239</v>
      </c>
      <c r="J21" s="3" t="s">
        <v>240</v>
      </c>
      <c r="K21" s="3" t="s">
        <v>44</v>
      </c>
      <c r="L21" s="3" t="s">
        <v>36</v>
      </c>
      <c r="O21" s="3" t="s">
        <v>36</v>
      </c>
      <c r="AK21" s="3" t="str">
        <f>TEXT("5077384028419614501","0")</f>
        <v>5077384028419610000</v>
      </c>
    </row>
    <row r="22" spans="1:37" ht="25" x14ac:dyDescent="0.25">
      <c r="A22" s="3" t="s">
        <v>455</v>
      </c>
      <c r="B22" s="4" t="s">
        <v>456</v>
      </c>
      <c r="C22" s="3">
        <v>90.5</v>
      </c>
      <c r="D22" s="3" t="s">
        <v>457</v>
      </c>
      <c r="F22" s="3" t="s">
        <v>50</v>
      </c>
      <c r="G22" s="5">
        <v>0.79166666666666663</v>
      </c>
      <c r="H22" s="5">
        <v>0.91666666666666663</v>
      </c>
      <c r="I22" s="3" t="s">
        <v>58</v>
      </c>
      <c r="J22" s="3" t="s">
        <v>87</v>
      </c>
      <c r="K22" s="3" t="s">
        <v>44</v>
      </c>
      <c r="L22" s="3" t="s">
        <v>36</v>
      </c>
      <c r="O22" s="3" t="s">
        <v>36</v>
      </c>
      <c r="AK22" s="3" t="str">
        <f>TEXT("5079829744426514352","0")</f>
        <v>5079829744426510000</v>
      </c>
    </row>
    <row r="23" spans="1:37" ht="409.5" x14ac:dyDescent="0.25">
      <c r="A23" s="3" t="s">
        <v>59</v>
      </c>
      <c r="B23" s="4" t="s">
        <v>60</v>
      </c>
      <c r="D23" s="3" t="s">
        <v>61</v>
      </c>
      <c r="E23" s="4" t="s">
        <v>60</v>
      </c>
      <c r="F23" s="3" t="s">
        <v>50</v>
      </c>
      <c r="G23" s="5">
        <v>0.75</v>
      </c>
      <c r="H23" s="5">
        <v>0.83333333333333337</v>
      </c>
      <c r="I23" s="3" t="s">
        <v>58</v>
      </c>
      <c r="J23" s="3" t="s">
        <v>62</v>
      </c>
      <c r="K23" s="3" t="s">
        <v>44</v>
      </c>
      <c r="L23" s="3" t="s">
        <v>46</v>
      </c>
      <c r="M23" s="3" t="s">
        <v>63</v>
      </c>
      <c r="O23" s="3" t="s">
        <v>36</v>
      </c>
      <c r="AK23" s="3" t="str">
        <f>TEXT("5058092023738766837","0")</f>
        <v>5058092023738760000</v>
      </c>
    </row>
    <row r="24" spans="1:37" ht="62.5" x14ac:dyDescent="0.25">
      <c r="A24" s="3" t="s">
        <v>276</v>
      </c>
      <c r="B24" s="4" t="s">
        <v>277</v>
      </c>
      <c r="C24" s="3" t="s">
        <v>278</v>
      </c>
      <c r="D24" s="3" t="s">
        <v>279</v>
      </c>
      <c r="E24" s="4" t="s">
        <v>280</v>
      </c>
      <c r="F24" s="3" t="s">
        <v>275</v>
      </c>
      <c r="G24" s="5">
        <v>0.875</v>
      </c>
      <c r="H24" s="5">
        <v>0.5</v>
      </c>
      <c r="I24" s="3" t="s">
        <v>58</v>
      </c>
      <c r="J24" s="3" t="s">
        <v>43</v>
      </c>
      <c r="K24" s="3" t="s">
        <v>44</v>
      </c>
      <c r="L24" s="3" t="s">
        <v>36</v>
      </c>
      <c r="AK24" s="3" t="str">
        <f>TEXT("5077089478681131040","0")</f>
        <v>5077089478681130000</v>
      </c>
    </row>
    <row r="25" spans="1:37" ht="25" x14ac:dyDescent="0.25">
      <c r="A25" s="3" t="s">
        <v>298</v>
      </c>
      <c r="B25" s="4" t="s">
        <v>299</v>
      </c>
      <c r="C25" s="3" t="s">
        <v>300</v>
      </c>
      <c r="D25" s="3" t="s">
        <v>279</v>
      </c>
      <c r="E25" s="4" t="s">
        <v>301</v>
      </c>
      <c r="F25" s="3" t="s">
        <v>50</v>
      </c>
      <c r="G25" s="5">
        <v>0.5</v>
      </c>
      <c r="H25" s="5">
        <v>0.625</v>
      </c>
      <c r="I25" s="3" t="s">
        <v>51</v>
      </c>
      <c r="J25" s="3" t="s">
        <v>43</v>
      </c>
      <c r="K25" s="3" t="s">
        <v>44</v>
      </c>
      <c r="L25" s="3" t="s">
        <v>36</v>
      </c>
      <c r="N25" s="3" t="s">
        <v>302</v>
      </c>
      <c r="O25" s="3" t="s">
        <v>36</v>
      </c>
      <c r="AK25" s="3" t="str">
        <f>TEXT("5077180592029482591","0")</f>
        <v>5077180592029480000</v>
      </c>
    </row>
    <row r="26" spans="1:37" ht="50" x14ac:dyDescent="0.25">
      <c r="A26" s="3" t="s">
        <v>472</v>
      </c>
      <c r="B26" s="4" t="s">
        <v>473</v>
      </c>
      <c r="D26" s="3" t="s">
        <v>474</v>
      </c>
      <c r="F26" s="3" t="s">
        <v>475</v>
      </c>
      <c r="G26" s="5">
        <v>0.5</v>
      </c>
      <c r="H26" s="5">
        <v>0.66666666666666663</v>
      </c>
      <c r="I26" s="3" t="s">
        <v>58</v>
      </c>
      <c r="J26" s="3" t="s">
        <v>43</v>
      </c>
      <c r="K26" s="3" t="s">
        <v>44</v>
      </c>
      <c r="L26" s="3" t="s">
        <v>36</v>
      </c>
      <c r="O26" s="3" t="s">
        <v>46</v>
      </c>
      <c r="P26" s="3" t="s">
        <v>476</v>
      </c>
      <c r="R26" s="3" t="s">
        <v>50</v>
      </c>
      <c r="S26" s="5">
        <v>0.58333333333333337</v>
      </c>
      <c r="T26" s="5">
        <v>0.625</v>
      </c>
      <c r="U26" s="3" t="s">
        <v>58</v>
      </c>
      <c r="V26" s="3" t="s">
        <v>155</v>
      </c>
      <c r="W26" s="3" t="s">
        <v>44</v>
      </c>
      <c r="X26" s="3" t="s">
        <v>36</v>
      </c>
      <c r="Z26" s="3" t="s">
        <v>36</v>
      </c>
      <c r="AK26" s="3" t="str">
        <f>TEXT("5080642901911488500","0")</f>
        <v>5080642901911480000</v>
      </c>
    </row>
    <row r="27" spans="1:37" ht="25" x14ac:dyDescent="0.25">
      <c r="A27" s="3" t="s">
        <v>332</v>
      </c>
      <c r="B27" s="4" t="s">
        <v>333</v>
      </c>
      <c r="C27" s="3">
        <v>102.1</v>
      </c>
      <c r="D27" s="3" t="s">
        <v>334</v>
      </c>
      <c r="E27" s="3"/>
      <c r="F27" s="3" t="s">
        <v>50</v>
      </c>
      <c r="G27" s="5">
        <v>0.625</v>
      </c>
      <c r="H27" s="5">
        <v>0.70833333333333337</v>
      </c>
      <c r="I27" s="3" t="s">
        <v>58</v>
      </c>
      <c r="J27" s="3" t="s">
        <v>43</v>
      </c>
      <c r="K27" s="3" t="s">
        <v>44</v>
      </c>
      <c r="L27" s="3" t="s">
        <v>36</v>
      </c>
      <c r="N27" s="3"/>
      <c r="O27" s="3" t="s">
        <v>36</v>
      </c>
      <c r="AK27" s="3" t="str">
        <f>TEXT("5077286676511084393","0")</f>
        <v>5077286676511080000</v>
      </c>
    </row>
    <row r="28" spans="1:37" ht="75" x14ac:dyDescent="0.25">
      <c r="A28" s="3" t="s">
        <v>364</v>
      </c>
      <c r="B28" s="4" t="s">
        <v>365</v>
      </c>
      <c r="C28" s="3">
        <v>88.5</v>
      </c>
      <c r="D28" s="3" t="s">
        <v>366</v>
      </c>
      <c r="F28" s="3" t="s">
        <v>368</v>
      </c>
      <c r="G28" s="5">
        <v>0.29166666666666669</v>
      </c>
      <c r="H28" s="5">
        <v>0.5</v>
      </c>
      <c r="I28" s="3" t="s">
        <v>42</v>
      </c>
      <c r="J28" s="3" t="s">
        <v>85</v>
      </c>
      <c r="K28" s="3" t="s">
        <v>44</v>
      </c>
      <c r="L28" s="3" t="s">
        <v>36</v>
      </c>
      <c r="N28" s="3" t="s">
        <v>367</v>
      </c>
      <c r="O28" s="3" t="s">
        <v>36</v>
      </c>
      <c r="AK28" s="3" t="str">
        <f>TEXT("5077776638518039660","0")</f>
        <v>5077776638518030000</v>
      </c>
    </row>
    <row r="29" spans="1:37" ht="37.5" x14ac:dyDescent="0.25">
      <c r="A29" s="3" t="s">
        <v>105</v>
      </c>
      <c r="B29" s="3" t="s">
        <v>106</v>
      </c>
      <c r="C29" s="3" t="s">
        <v>107</v>
      </c>
      <c r="D29" s="3" t="s">
        <v>108</v>
      </c>
      <c r="E29" s="4" t="s">
        <v>109</v>
      </c>
      <c r="F29" s="3" t="s">
        <v>96</v>
      </c>
      <c r="G29" s="5">
        <v>0.70833333333333337</v>
      </c>
      <c r="H29" s="5">
        <v>0.75</v>
      </c>
      <c r="I29" s="3" t="s">
        <v>51</v>
      </c>
      <c r="J29" s="3" t="s">
        <v>85</v>
      </c>
      <c r="K29" s="3" t="s">
        <v>44</v>
      </c>
      <c r="L29" s="3" t="s">
        <v>46</v>
      </c>
      <c r="M29" s="3" t="s">
        <v>110</v>
      </c>
      <c r="O29" s="3" t="s">
        <v>36</v>
      </c>
      <c r="AK29" s="3" t="str">
        <f>TEXT("5058159198233171416","0")</f>
        <v>5058159198233170000</v>
      </c>
    </row>
    <row r="30" spans="1:37" ht="25" x14ac:dyDescent="0.25">
      <c r="A30" s="3" t="s">
        <v>339</v>
      </c>
      <c r="B30" s="4" t="s">
        <v>340</v>
      </c>
      <c r="C30" s="3" t="s">
        <v>107</v>
      </c>
      <c r="D30" s="3" t="s">
        <v>108</v>
      </c>
      <c r="E30" s="4" t="s">
        <v>109</v>
      </c>
      <c r="F30" s="3" t="s">
        <v>96</v>
      </c>
      <c r="G30" s="5">
        <v>0.70833333333333337</v>
      </c>
      <c r="H30" s="5">
        <v>0.75</v>
      </c>
      <c r="I30" s="3" t="s">
        <v>51</v>
      </c>
      <c r="J30" s="3" t="s">
        <v>85</v>
      </c>
      <c r="K30" s="3" t="s">
        <v>44</v>
      </c>
      <c r="L30" s="3" t="s">
        <v>46</v>
      </c>
      <c r="M30" s="3" t="s">
        <v>342</v>
      </c>
      <c r="N30" s="3" t="s">
        <v>341</v>
      </c>
      <c r="O30" s="3" t="s">
        <v>36</v>
      </c>
      <c r="AK30" s="3" t="str">
        <f>TEXT("5077347968233788168","0")</f>
        <v>5077347968233780000</v>
      </c>
    </row>
    <row r="31" spans="1:37" ht="25" x14ac:dyDescent="0.25">
      <c r="A31" s="3" t="s">
        <v>232</v>
      </c>
      <c r="B31" s="4" t="s">
        <v>233</v>
      </c>
      <c r="C31" s="3" t="s">
        <v>234</v>
      </c>
      <c r="D31" s="3" t="s">
        <v>235</v>
      </c>
      <c r="E31" s="4" t="s">
        <v>233</v>
      </c>
      <c r="F31" s="3" t="s">
        <v>50</v>
      </c>
      <c r="G31" s="5">
        <v>0.45833333333333331</v>
      </c>
      <c r="H31" s="5">
        <v>0.58333333333333337</v>
      </c>
      <c r="I31" s="3" t="s">
        <v>58</v>
      </c>
      <c r="J31" s="3" t="s">
        <v>43</v>
      </c>
      <c r="K31" s="3" t="s">
        <v>44</v>
      </c>
      <c r="L31" s="3" t="s">
        <v>36</v>
      </c>
      <c r="O31" s="3" t="s">
        <v>36</v>
      </c>
      <c r="AK31" s="3" t="str">
        <f>TEXT("5061657054716880199","0")</f>
        <v>5061657054716880000</v>
      </c>
    </row>
    <row r="32" spans="1:37" ht="25" x14ac:dyDescent="0.25">
      <c r="A32" s="3" t="s">
        <v>232</v>
      </c>
      <c r="B32" s="4" t="s">
        <v>233</v>
      </c>
      <c r="C32" s="3" t="s">
        <v>234</v>
      </c>
      <c r="D32" s="3" t="s">
        <v>235</v>
      </c>
      <c r="E32" s="4" t="s">
        <v>233</v>
      </c>
      <c r="F32" s="3" t="s">
        <v>50</v>
      </c>
      <c r="G32" s="5">
        <v>0.45833333333333331</v>
      </c>
      <c r="H32" s="5">
        <v>0.58333333333333337</v>
      </c>
      <c r="I32" s="3" t="s">
        <v>58</v>
      </c>
      <c r="J32" s="3" t="s">
        <v>43</v>
      </c>
      <c r="K32" s="3" t="s">
        <v>44</v>
      </c>
      <c r="L32" s="3" t="s">
        <v>36</v>
      </c>
      <c r="O32" s="3" t="s">
        <v>46</v>
      </c>
      <c r="P32" s="3" t="s">
        <v>448</v>
      </c>
      <c r="Q32" s="4" t="s">
        <v>233</v>
      </c>
      <c r="R32" s="3" t="s">
        <v>50</v>
      </c>
      <c r="S32" s="5">
        <v>0.45833333333333331</v>
      </c>
      <c r="T32" s="5">
        <v>0.58333333333333337</v>
      </c>
      <c r="U32" s="3" t="s">
        <v>58</v>
      </c>
      <c r="V32" s="3" t="s">
        <v>85</v>
      </c>
      <c r="W32" s="3" t="s">
        <v>44</v>
      </c>
      <c r="X32" s="3" t="s">
        <v>36</v>
      </c>
      <c r="Z32" s="3" t="s">
        <v>36</v>
      </c>
      <c r="AK32" s="3" t="str">
        <f>TEXT("5079676923574387582","0")</f>
        <v>5079676923574380000</v>
      </c>
    </row>
    <row r="33" spans="1:37" ht="25" x14ac:dyDescent="0.25">
      <c r="A33" s="3" t="s">
        <v>405</v>
      </c>
      <c r="B33" s="4" t="s">
        <v>406</v>
      </c>
      <c r="C33" s="3" t="s">
        <v>407</v>
      </c>
      <c r="D33" s="3" t="s">
        <v>408</v>
      </c>
      <c r="E33" s="4" t="s">
        <v>406</v>
      </c>
      <c r="F33" s="3" t="s">
        <v>50</v>
      </c>
      <c r="G33" s="5">
        <v>0.29166666666666669</v>
      </c>
      <c r="H33" s="5">
        <v>0.45833333333333331</v>
      </c>
      <c r="I33" s="3" t="s">
        <v>58</v>
      </c>
      <c r="J33" s="3" t="s">
        <v>43</v>
      </c>
      <c r="K33" s="3" t="s">
        <v>44</v>
      </c>
      <c r="L33" s="3" t="s">
        <v>36</v>
      </c>
      <c r="O33" s="3" t="s">
        <v>36</v>
      </c>
      <c r="AK33" s="3" t="str">
        <f>TEXT("5078756406917394339","0")</f>
        <v>5078756406917390000</v>
      </c>
    </row>
    <row r="34" spans="1:37" ht="75" x14ac:dyDescent="0.25">
      <c r="A34" s="3" t="s">
        <v>423</v>
      </c>
      <c r="B34" s="4" t="s">
        <v>424</v>
      </c>
      <c r="C34" s="3" t="s">
        <v>425</v>
      </c>
      <c r="D34" s="3" t="s">
        <v>426</v>
      </c>
      <c r="E34" s="4" t="s">
        <v>424</v>
      </c>
      <c r="F34" s="3" t="s">
        <v>428</v>
      </c>
      <c r="G34" s="5">
        <v>0.33333333333333331</v>
      </c>
      <c r="H34" s="5">
        <v>0.5</v>
      </c>
      <c r="I34" s="3" t="s">
        <v>58</v>
      </c>
      <c r="J34" s="3" t="s">
        <v>85</v>
      </c>
      <c r="K34" s="3" t="s">
        <v>44</v>
      </c>
      <c r="L34" s="3" t="s">
        <v>46</v>
      </c>
      <c r="M34" s="3" t="s">
        <v>429</v>
      </c>
      <c r="N34" s="4" t="s">
        <v>427</v>
      </c>
      <c r="O34" s="3" t="s">
        <v>46</v>
      </c>
      <c r="P34" s="3" t="s">
        <v>430</v>
      </c>
      <c r="Q34" s="4" t="s">
        <v>431</v>
      </c>
      <c r="R34" s="3" t="s">
        <v>395</v>
      </c>
      <c r="S34" s="5">
        <v>0.33333333333333331</v>
      </c>
      <c r="T34" s="5">
        <v>0.5</v>
      </c>
      <c r="U34" s="3" t="s">
        <v>58</v>
      </c>
      <c r="V34" s="3" t="s">
        <v>43</v>
      </c>
      <c r="W34" s="3" t="s">
        <v>44</v>
      </c>
      <c r="X34" s="3" t="s">
        <v>46</v>
      </c>
      <c r="Y34" s="3" t="s">
        <v>432</v>
      </c>
      <c r="Z34" s="3" t="s">
        <v>36</v>
      </c>
      <c r="AK34" s="3" t="str">
        <f>TEXT("5079404447517068882","0")</f>
        <v>5079404447517060000</v>
      </c>
    </row>
    <row r="35" spans="1:37" ht="37.5" x14ac:dyDescent="0.25">
      <c r="A35" s="3" t="s">
        <v>121</v>
      </c>
      <c r="B35" s="4" t="s">
        <v>122</v>
      </c>
      <c r="C35" s="3" t="s">
        <v>123</v>
      </c>
      <c r="D35" s="3" t="s">
        <v>124</v>
      </c>
      <c r="E35" s="4" t="s">
        <v>125</v>
      </c>
      <c r="F35" s="3" t="s">
        <v>127</v>
      </c>
      <c r="G35" s="5">
        <v>0.5</v>
      </c>
      <c r="H35" s="5">
        <v>0.625</v>
      </c>
      <c r="I35" s="3" t="s">
        <v>58</v>
      </c>
      <c r="J35" s="3" t="s">
        <v>128</v>
      </c>
      <c r="K35" s="3" t="s">
        <v>44</v>
      </c>
      <c r="L35" s="3" t="s">
        <v>36</v>
      </c>
      <c r="N35" s="3" t="s">
        <v>126</v>
      </c>
      <c r="O35" s="3" t="s">
        <v>36</v>
      </c>
      <c r="AK35" s="3" t="str">
        <f>TEXT("5058215091542230751","0")</f>
        <v>5058215091542230000</v>
      </c>
    </row>
    <row r="36" spans="1:37" ht="87.5" x14ac:dyDescent="0.25">
      <c r="A36" s="3" t="s">
        <v>379</v>
      </c>
      <c r="B36" s="4" t="s">
        <v>380</v>
      </c>
      <c r="C36" s="3" t="s">
        <v>381</v>
      </c>
      <c r="D36" s="3" t="s">
        <v>382</v>
      </c>
      <c r="E36" s="4" t="s">
        <v>383</v>
      </c>
      <c r="F36" s="3" t="s">
        <v>79</v>
      </c>
      <c r="G36" s="5">
        <v>0.5</v>
      </c>
      <c r="H36" s="5">
        <v>0.625</v>
      </c>
      <c r="I36" s="3" t="s">
        <v>58</v>
      </c>
      <c r="J36" s="3" t="s">
        <v>104</v>
      </c>
      <c r="K36" s="3" t="s">
        <v>44</v>
      </c>
      <c r="L36" s="3" t="s">
        <v>36</v>
      </c>
      <c r="O36" s="3" t="s">
        <v>46</v>
      </c>
      <c r="P36" s="3" t="s">
        <v>384</v>
      </c>
      <c r="Q36" s="4" t="s">
        <v>385</v>
      </c>
      <c r="R36" s="3" t="s">
        <v>386</v>
      </c>
      <c r="S36" s="5">
        <v>0.5</v>
      </c>
      <c r="T36" s="5">
        <v>0.625</v>
      </c>
      <c r="U36" s="3" t="s">
        <v>58</v>
      </c>
      <c r="V36" s="3" t="s">
        <v>155</v>
      </c>
      <c r="W36" s="3" t="s">
        <v>44</v>
      </c>
      <c r="X36" s="3" t="s">
        <v>46</v>
      </c>
      <c r="Y36" s="3" t="s">
        <v>387</v>
      </c>
      <c r="Z36" s="3" t="s">
        <v>46</v>
      </c>
      <c r="AA36" s="3" t="s">
        <v>388</v>
      </c>
      <c r="AB36" s="4" t="s">
        <v>389</v>
      </c>
      <c r="AC36" s="3" t="s">
        <v>41</v>
      </c>
      <c r="AD36" s="5">
        <v>0.79166666666666663</v>
      </c>
      <c r="AE36" s="5">
        <v>0</v>
      </c>
      <c r="AF36" s="3" t="s">
        <v>58</v>
      </c>
      <c r="AG36" s="3" t="s">
        <v>296</v>
      </c>
      <c r="AH36" s="3" t="s">
        <v>362</v>
      </c>
      <c r="AI36" s="3" t="s">
        <v>36</v>
      </c>
      <c r="AK36" s="3" t="str">
        <f>TEXT("5078246405814757539","0")</f>
        <v>5078246405814750000</v>
      </c>
    </row>
    <row r="37" spans="1:37" ht="25" x14ac:dyDescent="0.25">
      <c r="A37" s="3" t="s">
        <v>303</v>
      </c>
      <c r="B37" s="4" t="s">
        <v>304</v>
      </c>
      <c r="C37" s="3" t="s">
        <v>305</v>
      </c>
      <c r="D37" s="3" t="s">
        <v>306</v>
      </c>
      <c r="F37" s="3" t="s">
        <v>50</v>
      </c>
      <c r="G37" s="5">
        <v>0.83333333333333337</v>
      </c>
      <c r="H37" s="5">
        <v>0.91666666666666663</v>
      </c>
      <c r="I37" s="3" t="s">
        <v>58</v>
      </c>
      <c r="J37" s="3" t="s">
        <v>128</v>
      </c>
      <c r="K37" s="3" t="s">
        <v>44</v>
      </c>
      <c r="L37" s="3" t="s">
        <v>36</v>
      </c>
      <c r="O37" s="3" t="s">
        <v>36</v>
      </c>
      <c r="AK37" s="3" t="str">
        <f>TEXT("5077184837933730873","0")</f>
        <v>5077184837933730000</v>
      </c>
    </row>
    <row r="38" spans="1:37" ht="25" x14ac:dyDescent="0.25">
      <c r="A38" s="3" t="s">
        <v>315</v>
      </c>
      <c r="B38" s="4" t="s">
        <v>316</v>
      </c>
      <c r="C38" s="3" t="s">
        <v>317</v>
      </c>
      <c r="D38" s="3" t="s">
        <v>318</v>
      </c>
      <c r="F38" s="3" t="s">
        <v>50</v>
      </c>
      <c r="G38" s="5">
        <v>0.58333333333333337</v>
      </c>
      <c r="H38" s="5">
        <v>0.75</v>
      </c>
      <c r="I38" s="3" t="s">
        <v>58</v>
      </c>
      <c r="J38" s="3" t="s">
        <v>319</v>
      </c>
      <c r="K38" s="3" t="s">
        <v>44</v>
      </c>
      <c r="L38" s="3" t="s">
        <v>36</v>
      </c>
      <c r="O38" s="3" t="s">
        <v>36</v>
      </c>
      <c r="AK38" s="3" t="str">
        <f>TEXT("5077222689817540434","0")</f>
        <v>5077222689817540000</v>
      </c>
    </row>
    <row r="39" spans="1:37" ht="37.5" x14ac:dyDescent="0.25">
      <c r="A39" s="3" t="s">
        <v>189</v>
      </c>
      <c r="B39" s="4" t="s">
        <v>190</v>
      </c>
      <c r="C39" s="3">
        <v>103.5</v>
      </c>
      <c r="D39" s="3" t="s">
        <v>191</v>
      </c>
      <c r="F39" s="3" t="s">
        <v>192</v>
      </c>
      <c r="G39" s="5">
        <v>4.1666666666666664E-2</v>
      </c>
      <c r="H39" s="5">
        <v>8.3333333333333329E-2</v>
      </c>
      <c r="I39" s="3" t="s">
        <v>58</v>
      </c>
      <c r="J39" s="3" t="s">
        <v>128</v>
      </c>
      <c r="K39" s="3" t="s">
        <v>44</v>
      </c>
      <c r="L39" s="3" t="s">
        <v>36</v>
      </c>
      <c r="O39" s="3" t="s">
        <v>36</v>
      </c>
      <c r="AK39" s="3" t="str">
        <f>TEXT("5058826875422210982","0")</f>
        <v>5058826875422210000</v>
      </c>
    </row>
    <row r="40" spans="1:37" ht="75" x14ac:dyDescent="0.25">
      <c r="A40" s="3" t="s">
        <v>263</v>
      </c>
      <c r="B40" s="4" t="s">
        <v>264</v>
      </c>
      <c r="C40" s="3" t="s">
        <v>265</v>
      </c>
      <c r="D40" s="3" t="s">
        <v>266</v>
      </c>
      <c r="F40" s="3" t="s">
        <v>74</v>
      </c>
      <c r="G40" s="5">
        <v>0.75</v>
      </c>
      <c r="H40" s="5">
        <v>0.875</v>
      </c>
      <c r="I40" s="3" t="s">
        <v>42</v>
      </c>
      <c r="J40" s="3" t="s">
        <v>43</v>
      </c>
      <c r="K40" s="3" t="s">
        <v>44</v>
      </c>
      <c r="L40" s="3" t="s">
        <v>36</v>
      </c>
      <c r="N40" s="3" t="s">
        <v>267</v>
      </c>
      <c r="O40" s="3" t="s">
        <v>46</v>
      </c>
      <c r="P40" s="3" t="s">
        <v>268</v>
      </c>
      <c r="R40" s="3" t="s">
        <v>74</v>
      </c>
      <c r="S40" s="5">
        <v>0.83333333333333337</v>
      </c>
      <c r="T40" s="5">
        <v>0.91666666666666663</v>
      </c>
      <c r="U40" s="3" t="s">
        <v>42</v>
      </c>
      <c r="V40" s="3" t="s">
        <v>128</v>
      </c>
      <c r="W40" s="3" t="s">
        <v>44</v>
      </c>
      <c r="X40" s="3" t="s">
        <v>36</v>
      </c>
      <c r="Y40" s="3" t="s">
        <v>269</v>
      </c>
      <c r="Z40" s="3" t="s">
        <v>36</v>
      </c>
      <c r="AK40" s="3" t="str">
        <f>TEXT("5070890479672961751","0")</f>
        <v>5070890479672960000</v>
      </c>
    </row>
    <row r="41" spans="1:37" ht="50" x14ac:dyDescent="0.25">
      <c r="A41" s="3" t="s">
        <v>241</v>
      </c>
      <c r="B41" s="4" t="s">
        <v>242</v>
      </c>
      <c r="C41" s="3" t="s">
        <v>243</v>
      </c>
      <c r="D41" s="3" t="s">
        <v>244</v>
      </c>
      <c r="F41" s="3" t="s">
        <v>245</v>
      </c>
      <c r="G41" s="5">
        <v>0.54166666666666663</v>
      </c>
      <c r="H41" s="5">
        <v>0.625</v>
      </c>
      <c r="I41" s="3" t="s">
        <v>58</v>
      </c>
      <c r="J41" s="3" t="s">
        <v>85</v>
      </c>
      <c r="K41" s="3" t="s">
        <v>44</v>
      </c>
      <c r="L41" s="3" t="s">
        <v>36</v>
      </c>
      <c r="O41" s="3" t="s">
        <v>36</v>
      </c>
      <c r="AK41" s="3" t="str">
        <f>TEXT("5061852649844418104","0")</f>
        <v>5061852649844410000</v>
      </c>
    </row>
    <row r="42" spans="1:37" ht="25" x14ac:dyDescent="0.25">
      <c r="A42" s="3" t="s">
        <v>170</v>
      </c>
      <c r="B42" s="4" t="s">
        <v>171</v>
      </c>
      <c r="C42" s="3" t="s">
        <v>172</v>
      </c>
      <c r="D42" s="3" t="s">
        <v>173</v>
      </c>
      <c r="F42" s="3" t="s">
        <v>50</v>
      </c>
      <c r="G42" s="5">
        <v>0.41666666666666669</v>
      </c>
      <c r="H42" s="5">
        <v>0.5</v>
      </c>
      <c r="I42" s="3" t="s">
        <v>51</v>
      </c>
      <c r="J42" s="3" t="s">
        <v>85</v>
      </c>
      <c r="K42" s="3" t="s">
        <v>44</v>
      </c>
      <c r="L42" s="3" t="s">
        <v>36</v>
      </c>
      <c r="N42" s="4" t="s">
        <v>174</v>
      </c>
      <c r="O42" s="3" t="s">
        <v>36</v>
      </c>
      <c r="AK42" s="3" t="str">
        <f>TEXT("5058475031514651075","0")</f>
        <v>5058475031514650000</v>
      </c>
    </row>
    <row r="43" spans="1:37" ht="25" x14ac:dyDescent="0.25">
      <c r="A43" s="3" t="s">
        <v>351</v>
      </c>
      <c r="B43" s="4" t="s">
        <v>352</v>
      </c>
      <c r="C43" s="3" t="s">
        <v>353</v>
      </c>
      <c r="D43" s="3" t="s">
        <v>354</v>
      </c>
      <c r="E43" s="4" t="s">
        <v>355</v>
      </c>
      <c r="F43" s="3" t="s">
        <v>50</v>
      </c>
      <c r="G43" s="5">
        <v>0.33333333333333331</v>
      </c>
      <c r="H43" s="5">
        <v>0.5</v>
      </c>
      <c r="I43" s="3" t="s">
        <v>58</v>
      </c>
      <c r="J43" s="3" t="s">
        <v>43</v>
      </c>
      <c r="K43" s="3" t="s">
        <v>44</v>
      </c>
      <c r="L43" s="3" t="s">
        <v>36</v>
      </c>
      <c r="O43" s="3" t="s">
        <v>36</v>
      </c>
      <c r="AK43" s="3" t="str">
        <f>TEXT("5077404499719012255","0")</f>
        <v>5077404499719010000</v>
      </c>
    </row>
    <row r="44" spans="1:37" ht="62.5" x14ac:dyDescent="0.25">
      <c r="A44" s="3" t="s">
        <v>52</v>
      </c>
      <c r="B44" s="4" t="s">
        <v>53</v>
      </c>
      <c r="C44" s="3" t="s">
        <v>54</v>
      </c>
      <c r="D44" s="3" t="s">
        <v>55</v>
      </c>
      <c r="E44" s="4" t="s">
        <v>56</v>
      </c>
      <c r="F44" s="3" t="s">
        <v>57</v>
      </c>
      <c r="G44" s="5">
        <v>0.70833333333333337</v>
      </c>
      <c r="H44" s="5">
        <v>0.79166666666666663</v>
      </c>
      <c r="I44" s="3" t="s">
        <v>58</v>
      </c>
      <c r="J44" s="3" t="s">
        <v>43</v>
      </c>
      <c r="K44" s="3" t="s">
        <v>44</v>
      </c>
      <c r="L44" s="3" t="s">
        <v>36</v>
      </c>
      <c r="O44" s="3" t="s">
        <v>36</v>
      </c>
      <c r="AK44" s="3" t="str">
        <f>TEXT("5058088083342469058","0")</f>
        <v>5058088083342460000</v>
      </c>
    </row>
    <row r="45" spans="1:37" ht="112.5" x14ac:dyDescent="0.25">
      <c r="A45" s="3" t="s">
        <v>449</v>
      </c>
      <c r="B45" s="4" t="s">
        <v>450</v>
      </c>
      <c r="C45" s="3" t="s">
        <v>451</v>
      </c>
      <c r="D45" s="3" t="s">
        <v>452</v>
      </c>
      <c r="E45" s="4" t="s">
        <v>453</v>
      </c>
      <c r="F45" s="3" t="s">
        <v>96</v>
      </c>
      <c r="G45" s="5">
        <v>0.79166666666666663</v>
      </c>
      <c r="H45" s="5">
        <v>0.875</v>
      </c>
      <c r="I45" s="3" t="s">
        <v>143</v>
      </c>
      <c r="J45" s="3" t="s">
        <v>62</v>
      </c>
      <c r="K45" s="3" t="s">
        <v>44</v>
      </c>
      <c r="L45" s="3" t="s">
        <v>36</v>
      </c>
      <c r="N45" s="3" t="s">
        <v>454</v>
      </c>
      <c r="O45" s="3" t="s">
        <v>36</v>
      </c>
      <c r="AK45" s="3" t="str">
        <f>TEXT("5079728128222276234","0")</f>
        <v>5079728128222270000</v>
      </c>
    </row>
    <row r="46" spans="1:37" ht="62.5" x14ac:dyDescent="0.25">
      <c r="A46" s="3" t="s">
        <v>35</v>
      </c>
      <c r="B46" s="4" t="s">
        <v>37</v>
      </c>
      <c r="C46" s="3" t="s">
        <v>38</v>
      </c>
      <c r="D46" s="3" t="s">
        <v>39</v>
      </c>
      <c r="F46" s="3" t="s">
        <v>41</v>
      </c>
      <c r="G46" s="5">
        <v>0.5</v>
      </c>
      <c r="H46" s="5">
        <v>0.625</v>
      </c>
      <c r="I46" s="3" t="s">
        <v>42</v>
      </c>
      <c r="J46" s="3" t="s">
        <v>43</v>
      </c>
      <c r="K46" s="3" t="s">
        <v>44</v>
      </c>
      <c r="L46" s="3" t="s">
        <v>36</v>
      </c>
      <c r="N46" s="4" t="s">
        <v>40</v>
      </c>
      <c r="AK46" s="3" t="str">
        <f>TEXT("5058081955305578525","0")</f>
        <v>5058081955305570000</v>
      </c>
    </row>
    <row r="47" spans="1:37" ht="50" x14ac:dyDescent="0.25">
      <c r="A47" s="3" t="s">
        <v>402</v>
      </c>
      <c r="B47" s="4" t="s">
        <v>403</v>
      </c>
      <c r="C47" s="3">
        <v>90.9</v>
      </c>
      <c r="D47" s="3" t="s">
        <v>404</v>
      </c>
      <c r="E47" s="3" t="s">
        <v>404</v>
      </c>
      <c r="F47" s="3" t="s">
        <v>310</v>
      </c>
      <c r="G47" s="5">
        <v>0.35416666666666669</v>
      </c>
      <c r="H47" s="5">
        <v>0.4375</v>
      </c>
      <c r="I47" s="3" t="s">
        <v>58</v>
      </c>
      <c r="J47" s="3" t="s">
        <v>128</v>
      </c>
      <c r="K47" s="3" t="s">
        <v>44</v>
      </c>
      <c r="L47" s="3" t="s">
        <v>36</v>
      </c>
      <c r="O47" s="3" t="s">
        <v>36</v>
      </c>
      <c r="AK47" s="3" t="str">
        <f>TEXT("5078702265276886217","0")</f>
        <v>5078702265276880000</v>
      </c>
    </row>
    <row r="48" spans="1:37" ht="75" x14ac:dyDescent="0.25">
      <c r="A48" s="3" t="s">
        <v>92</v>
      </c>
      <c r="B48" s="4" t="s">
        <v>93</v>
      </c>
      <c r="C48" s="3" t="s">
        <v>94</v>
      </c>
      <c r="D48" s="3" t="s">
        <v>95</v>
      </c>
      <c r="E48" s="4" t="s">
        <v>93</v>
      </c>
      <c r="F48" s="3" t="s">
        <v>96</v>
      </c>
      <c r="G48" s="5">
        <v>0.79166666666666663</v>
      </c>
      <c r="H48" s="5">
        <v>0.875</v>
      </c>
      <c r="I48" s="3" t="s">
        <v>42</v>
      </c>
      <c r="J48" s="3" t="s">
        <v>87</v>
      </c>
      <c r="K48" s="3" t="s">
        <v>44</v>
      </c>
      <c r="L48" s="3" t="s">
        <v>36</v>
      </c>
      <c r="O48" s="3" t="s">
        <v>46</v>
      </c>
      <c r="P48" s="3" t="s">
        <v>97</v>
      </c>
      <c r="Q48" s="4" t="s">
        <v>93</v>
      </c>
      <c r="R48" s="3" t="s">
        <v>98</v>
      </c>
      <c r="S48" s="5">
        <v>0.375</v>
      </c>
      <c r="T48" s="5">
        <v>0.5</v>
      </c>
      <c r="U48" s="3" t="s">
        <v>42</v>
      </c>
      <c r="V48" s="3" t="s">
        <v>85</v>
      </c>
      <c r="W48" s="3" t="s">
        <v>44</v>
      </c>
      <c r="X48" s="3" t="s">
        <v>36</v>
      </c>
      <c r="Y48" s="3" t="s">
        <v>99</v>
      </c>
      <c r="Z48" s="3" t="s">
        <v>36</v>
      </c>
      <c r="AK48" s="3" t="str">
        <f>TEXT("5058138291812837365","0")</f>
        <v>5058138291812830000</v>
      </c>
    </row>
    <row r="49" spans="1:37" ht="75" x14ac:dyDescent="0.25">
      <c r="A49" s="3" t="s">
        <v>224</v>
      </c>
      <c r="B49" s="4" t="s">
        <v>225</v>
      </c>
      <c r="C49" s="3" t="s">
        <v>226</v>
      </c>
      <c r="D49" s="3" t="s">
        <v>227</v>
      </c>
      <c r="F49" s="3" t="s">
        <v>74</v>
      </c>
      <c r="G49" s="5">
        <v>0.625</v>
      </c>
      <c r="H49" s="5">
        <v>0.66666666666666663</v>
      </c>
      <c r="I49" s="3" t="s">
        <v>58</v>
      </c>
      <c r="J49" s="3" t="s">
        <v>43</v>
      </c>
      <c r="K49" s="3" t="s">
        <v>44</v>
      </c>
      <c r="L49" s="3" t="s">
        <v>36</v>
      </c>
      <c r="O49" s="3" t="s">
        <v>36</v>
      </c>
      <c r="AK49" s="3" t="str">
        <f>TEXT("5061392654119946050","0")</f>
        <v>5061392654119940000</v>
      </c>
    </row>
    <row r="50" spans="1:37" ht="62.5" x14ac:dyDescent="0.25">
      <c r="A50" s="3" t="s">
        <v>487</v>
      </c>
      <c r="B50" s="4" t="s">
        <v>488</v>
      </c>
      <c r="C50" s="3">
        <v>88.7</v>
      </c>
      <c r="D50" s="3" t="s">
        <v>489</v>
      </c>
      <c r="E50" s="4" t="s">
        <v>490</v>
      </c>
      <c r="F50" s="3" t="s">
        <v>491</v>
      </c>
      <c r="G50" s="5">
        <v>0.83333333333333337</v>
      </c>
      <c r="H50" s="5">
        <v>0.91666666666666663</v>
      </c>
      <c r="I50" s="3" t="s">
        <v>51</v>
      </c>
      <c r="J50" s="3" t="s">
        <v>85</v>
      </c>
      <c r="K50" s="3" t="s">
        <v>44</v>
      </c>
      <c r="L50" s="3" t="s">
        <v>36</v>
      </c>
      <c r="O50" s="3" t="s">
        <v>36</v>
      </c>
      <c r="AK50" s="3" t="str">
        <f>TEXT("5081481861224924520","0")</f>
        <v>5081481861224920000</v>
      </c>
    </row>
    <row r="51" spans="1:37" ht="87.5" x14ac:dyDescent="0.25">
      <c r="A51" s="3" t="s">
        <v>292</v>
      </c>
      <c r="B51" s="4" t="s">
        <v>503</v>
      </c>
      <c r="C51" s="3" t="s">
        <v>504</v>
      </c>
      <c r="D51" s="3" t="s">
        <v>505</v>
      </c>
      <c r="E51" s="4" t="s">
        <v>503</v>
      </c>
      <c r="F51" s="3" t="s">
        <v>50</v>
      </c>
      <c r="G51" s="5">
        <v>0</v>
      </c>
      <c r="H51" s="5">
        <v>0.5</v>
      </c>
      <c r="I51" s="3" t="s">
        <v>507</v>
      </c>
      <c r="J51" s="3" t="s">
        <v>296</v>
      </c>
      <c r="K51" s="3" t="s">
        <v>44</v>
      </c>
      <c r="L51" s="3" t="s">
        <v>46</v>
      </c>
      <c r="M51" s="3" t="s">
        <v>508</v>
      </c>
      <c r="N51" s="3" t="s">
        <v>506</v>
      </c>
      <c r="O51" s="3" t="s">
        <v>46</v>
      </c>
      <c r="P51" s="3" t="s">
        <v>509</v>
      </c>
      <c r="R51" s="3" t="s">
        <v>510</v>
      </c>
      <c r="S51" s="5">
        <v>0</v>
      </c>
      <c r="T51" s="5">
        <v>0.5</v>
      </c>
      <c r="U51" s="3" t="s">
        <v>507</v>
      </c>
      <c r="V51" s="3" t="s">
        <v>511</v>
      </c>
      <c r="W51" s="3" t="s">
        <v>44</v>
      </c>
      <c r="X51" s="3" t="s">
        <v>46</v>
      </c>
      <c r="Z51" s="3" t="s">
        <v>36</v>
      </c>
      <c r="AK51" s="3" t="str">
        <f>TEXT("5085518772077148700","0")</f>
        <v>5085518772077140000</v>
      </c>
    </row>
    <row r="52" spans="1:37" ht="37.5" x14ac:dyDescent="0.25">
      <c r="A52" s="3" t="s">
        <v>320</v>
      </c>
      <c r="B52" s="4" t="s">
        <v>321</v>
      </c>
      <c r="C52" s="3">
        <v>106.3</v>
      </c>
      <c r="D52" s="3" t="s">
        <v>559</v>
      </c>
      <c r="F52" s="3" t="s">
        <v>127</v>
      </c>
      <c r="G52" s="5">
        <v>0.5</v>
      </c>
      <c r="H52" s="5">
        <v>0.66666666666666663</v>
      </c>
      <c r="I52" s="3" t="s">
        <v>58</v>
      </c>
      <c r="J52" s="3" t="s">
        <v>85</v>
      </c>
      <c r="K52" s="3" t="s">
        <v>44</v>
      </c>
      <c r="L52" s="3" t="s">
        <v>36</v>
      </c>
      <c r="O52" s="3" t="s">
        <v>46</v>
      </c>
      <c r="P52" s="3" t="s">
        <v>322</v>
      </c>
      <c r="R52" s="3" t="s">
        <v>256</v>
      </c>
      <c r="S52" s="5">
        <v>0.66666666666666663</v>
      </c>
      <c r="T52" s="5">
        <v>0.75</v>
      </c>
      <c r="U52" s="3" t="s">
        <v>58</v>
      </c>
      <c r="V52" s="3" t="s">
        <v>85</v>
      </c>
      <c r="W52" s="3" t="s">
        <v>44</v>
      </c>
      <c r="X52" s="3" t="s">
        <v>46</v>
      </c>
      <c r="Z52" s="3" t="s">
        <v>36</v>
      </c>
      <c r="AK52" s="3" t="str">
        <f>TEXT("5077227856739328639","0")</f>
        <v>5077227856739320000</v>
      </c>
    </row>
    <row r="53" spans="1:37" ht="25" x14ac:dyDescent="0.25">
      <c r="A53" s="4" t="s">
        <v>477</v>
      </c>
      <c r="B53" s="4" t="s">
        <v>122</v>
      </c>
      <c r="C53" s="3" t="s">
        <v>478</v>
      </c>
      <c r="D53" s="3" t="s">
        <v>560</v>
      </c>
      <c r="E53" s="4" t="s">
        <v>122</v>
      </c>
      <c r="F53" s="3" t="s">
        <v>50</v>
      </c>
      <c r="G53" s="5">
        <v>0.41666666666666669</v>
      </c>
      <c r="H53" s="5">
        <v>0.54166666666666663</v>
      </c>
      <c r="I53" s="3" t="s">
        <v>58</v>
      </c>
      <c r="J53" s="3" t="s">
        <v>85</v>
      </c>
      <c r="K53" s="3" t="s">
        <v>44</v>
      </c>
      <c r="L53" s="3" t="s">
        <v>36</v>
      </c>
      <c r="O53" s="3" t="s">
        <v>36</v>
      </c>
      <c r="AK53" s="3" t="str">
        <f>TEXT("5080896833804511603","0")</f>
        <v>5080896833804510000</v>
      </c>
    </row>
    <row r="54" spans="1:37" ht="87.5" x14ac:dyDescent="0.25">
      <c r="A54" s="3" t="s">
        <v>443</v>
      </c>
      <c r="B54" s="4" t="s">
        <v>444</v>
      </c>
      <c r="C54" s="3" t="s">
        <v>300</v>
      </c>
      <c r="D54" s="3" t="s">
        <v>445</v>
      </c>
      <c r="E54" s="4" t="s">
        <v>446</v>
      </c>
      <c r="F54" s="3" t="s">
        <v>447</v>
      </c>
      <c r="G54" s="5">
        <v>0.75</v>
      </c>
      <c r="H54" s="5">
        <v>0.875</v>
      </c>
      <c r="I54" s="3" t="s">
        <v>58</v>
      </c>
      <c r="J54" s="3" t="s">
        <v>62</v>
      </c>
      <c r="K54" s="3" t="s">
        <v>44</v>
      </c>
      <c r="L54" s="3" t="s">
        <v>36</v>
      </c>
      <c r="AK54" s="3" t="str">
        <f>TEXT("5079652113098614158","0")</f>
        <v>5079652113098610000</v>
      </c>
    </row>
    <row r="55" spans="1:37" ht="87.5" x14ac:dyDescent="0.25">
      <c r="A55" s="3" t="s">
        <v>164</v>
      </c>
      <c r="B55" s="4" t="s">
        <v>165</v>
      </c>
      <c r="C55" s="3" t="s">
        <v>166</v>
      </c>
      <c r="D55" s="3" t="s">
        <v>167</v>
      </c>
      <c r="E55" s="4" t="s">
        <v>165</v>
      </c>
      <c r="F55" s="3" t="s">
        <v>168</v>
      </c>
      <c r="G55" s="5">
        <v>0.375</v>
      </c>
      <c r="H55" s="5">
        <v>0.5</v>
      </c>
      <c r="I55" s="3" t="s">
        <v>169</v>
      </c>
      <c r="J55" s="3" t="s">
        <v>43</v>
      </c>
      <c r="K55" s="3" t="s">
        <v>44</v>
      </c>
      <c r="L55" s="3" t="s">
        <v>36</v>
      </c>
      <c r="O55" s="3" t="s">
        <v>36</v>
      </c>
      <c r="AK55" s="3" t="str">
        <f>TEXT("5058469011229516136","0")</f>
        <v>5058469011229510000</v>
      </c>
    </row>
    <row r="56" spans="1:37" ht="62.5" x14ac:dyDescent="0.25">
      <c r="A56" s="3" t="s">
        <v>157</v>
      </c>
      <c r="B56" s="4" t="s">
        <v>158</v>
      </c>
      <c r="C56" s="3">
        <v>89.9</v>
      </c>
      <c r="D56" s="3" t="s">
        <v>159</v>
      </c>
      <c r="E56" s="4" t="s">
        <v>160</v>
      </c>
      <c r="F56" s="3" t="s">
        <v>162</v>
      </c>
      <c r="G56" s="5">
        <v>0.83333333333333337</v>
      </c>
      <c r="H56" s="5">
        <v>0.91666666666666663</v>
      </c>
      <c r="I56" s="3" t="s">
        <v>58</v>
      </c>
      <c r="J56" s="3" t="s">
        <v>71</v>
      </c>
      <c r="K56" s="3" t="s">
        <v>163</v>
      </c>
      <c r="L56" s="3" t="s">
        <v>36</v>
      </c>
      <c r="N56" s="3" t="s">
        <v>161</v>
      </c>
      <c r="O56" s="3" t="s">
        <v>36</v>
      </c>
      <c r="AK56" s="3" t="str">
        <f>TEXT("5058454287105036930","0")</f>
        <v>5058454287105030000</v>
      </c>
    </row>
    <row r="57" spans="1:37" ht="37.5" x14ac:dyDescent="0.25">
      <c r="A57" s="3" t="s">
        <v>148</v>
      </c>
      <c r="B57" s="4" t="s">
        <v>149</v>
      </c>
      <c r="C57" s="3" t="s">
        <v>150</v>
      </c>
      <c r="D57" s="3" t="s">
        <v>151</v>
      </c>
      <c r="E57" s="4" t="s">
        <v>152</v>
      </c>
      <c r="F57" s="3" t="s">
        <v>154</v>
      </c>
      <c r="G57" s="5">
        <v>0.33333333333333331</v>
      </c>
      <c r="H57" s="5">
        <v>0.54166666666666663</v>
      </c>
      <c r="I57" s="3" t="s">
        <v>58</v>
      </c>
      <c r="J57" s="3" t="s">
        <v>155</v>
      </c>
      <c r="K57" s="3" t="s">
        <v>44</v>
      </c>
      <c r="L57" s="3" t="s">
        <v>46</v>
      </c>
      <c r="M57" s="3" t="s">
        <v>156</v>
      </c>
      <c r="N57" s="3" t="s">
        <v>153</v>
      </c>
      <c r="AK57" s="3" t="str">
        <f>TEXT("5058351202315948472","0")</f>
        <v>5058351202315940000</v>
      </c>
    </row>
    <row r="58" spans="1:37" ht="50" x14ac:dyDescent="0.25">
      <c r="A58" s="3" t="s">
        <v>516</v>
      </c>
      <c r="B58" s="4" t="s">
        <v>517</v>
      </c>
      <c r="C58" s="3" t="s">
        <v>518</v>
      </c>
      <c r="D58" s="3" t="s">
        <v>519</v>
      </c>
      <c r="F58" s="3" t="s">
        <v>249</v>
      </c>
      <c r="G58" s="5">
        <v>0.45833333333333331</v>
      </c>
      <c r="H58" s="5">
        <v>0.5</v>
      </c>
      <c r="I58" s="3" t="s">
        <v>521</v>
      </c>
      <c r="J58" s="3" t="s">
        <v>522</v>
      </c>
      <c r="K58" s="3" t="s">
        <v>44</v>
      </c>
      <c r="L58" s="3" t="s">
        <v>46</v>
      </c>
      <c r="N58" s="3" t="s">
        <v>520</v>
      </c>
      <c r="AK58" s="3" t="str">
        <f>TEXT("5085725806311935185","0")</f>
        <v>5085725806311930000</v>
      </c>
    </row>
    <row r="59" spans="1:37" ht="62.5" x14ac:dyDescent="0.25">
      <c r="A59" s="3" t="s">
        <v>466</v>
      </c>
      <c r="B59" s="4" t="s">
        <v>467</v>
      </c>
      <c r="C59" s="3" t="s">
        <v>468</v>
      </c>
      <c r="D59" s="3" t="s">
        <v>469</v>
      </c>
      <c r="E59" s="4" t="s">
        <v>470</v>
      </c>
      <c r="F59" s="3" t="s">
        <v>41</v>
      </c>
      <c r="G59" s="5">
        <v>0.41666666666666669</v>
      </c>
      <c r="H59" s="5">
        <v>0.5</v>
      </c>
      <c r="I59" s="3" t="s">
        <v>51</v>
      </c>
      <c r="J59" s="3" t="s">
        <v>155</v>
      </c>
      <c r="K59" s="3" t="s">
        <v>471</v>
      </c>
      <c r="L59" s="3" t="s">
        <v>36</v>
      </c>
      <c r="O59" s="3" t="s">
        <v>36</v>
      </c>
      <c r="AK59" s="3" t="str">
        <f>TEXT("5079957642319655232","0")</f>
        <v>5079957642319650000</v>
      </c>
    </row>
    <row r="60" spans="1:37" ht="25" x14ac:dyDescent="0.25">
      <c r="A60" s="3" t="s">
        <v>287</v>
      </c>
      <c r="B60" s="4" t="s">
        <v>288</v>
      </c>
      <c r="C60" s="3" t="s">
        <v>289</v>
      </c>
      <c r="D60" s="3" t="s">
        <v>290</v>
      </c>
      <c r="E60" s="3" t="s">
        <v>291</v>
      </c>
      <c r="F60" s="3" t="s">
        <v>249</v>
      </c>
      <c r="G60" s="5">
        <v>0.70833333333333337</v>
      </c>
      <c r="H60" s="5">
        <v>0.79166666666666663</v>
      </c>
      <c r="I60" s="3" t="s">
        <v>58</v>
      </c>
      <c r="J60" s="3" t="s">
        <v>85</v>
      </c>
      <c r="K60" s="3" t="s">
        <v>44</v>
      </c>
      <c r="L60" s="3" t="s">
        <v>36</v>
      </c>
      <c r="O60" s="3" t="s">
        <v>36</v>
      </c>
      <c r="AK60" s="3" t="str">
        <f>TEXT("5077164244201155299","0")</f>
        <v>5077164244201150000</v>
      </c>
    </row>
    <row r="61" spans="1:37" ht="50" x14ac:dyDescent="0.25">
      <c r="A61" s="3" t="s">
        <v>539</v>
      </c>
      <c r="B61" s="4" t="s">
        <v>541</v>
      </c>
      <c r="C61" s="3" t="s">
        <v>542</v>
      </c>
      <c r="D61" s="3" t="s">
        <v>540</v>
      </c>
      <c r="F61" s="3" t="s">
        <v>245</v>
      </c>
      <c r="G61" s="5">
        <v>0.25</v>
      </c>
      <c r="H61" s="5">
        <v>0.33333333333333331</v>
      </c>
      <c r="I61" s="3" t="s">
        <v>51</v>
      </c>
      <c r="J61" s="3" t="s">
        <v>87</v>
      </c>
      <c r="K61" s="3" t="s">
        <v>44</v>
      </c>
      <c r="L61" s="3" t="s">
        <v>36</v>
      </c>
      <c r="N61" s="3" t="s">
        <v>543</v>
      </c>
      <c r="O61" s="3" t="s">
        <v>36</v>
      </c>
      <c r="AK61" s="3" t="str">
        <f>TEXT("5086063763871164551","0")</f>
        <v>5086063763871160000</v>
      </c>
    </row>
    <row r="62" spans="1:37" ht="50" x14ac:dyDescent="0.25">
      <c r="A62" s="3" t="s">
        <v>374</v>
      </c>
      <c r="B62" s="4" t="s">
        <v>375</v>
      </c>
      <c r="C62" s="3" t="s">
        <v>376</v>
      </c>
      <c r="D62" s="3" t="s">
        <v>377</v>
      </c>
      <c r="E62" s="4" t="s">
        <v>378</v>
      </c>
      <c r="F62" s="3" t="s">
        <v>310</v>
      </c>
      <c r="G62" s="5">
        <v>0.45833333333333331</v>
      </c>
      <c r="H62" s="5">
        <v>0.54166666666666663</v>
      </c>
      <c r="I62" s="3" t="s">
        <v>58</v>
      </c>
      <c r="J62" s="3" t="s">
        <v>87</v>
      </c>
      <c r="K62" s="3" t="s">
        <v>44</v>
      </c>
      <c r="L62" s="3" t="s">
        <v>36</v>
      </c>
      <c r="O62" s="3" t="s">
        <v>36</v>
      </c>
      <c r="AK62" s="3" t="str">
        <f>TEXT("5078066954429977284","0")</f>
        <v>5078066954429970000</v>
      </c>
    </row>
    <row r="63" spans="1:37" ht="37.5" x14ac:dyDescent="0.25">
      <c r="A63" s="3" t="s">
        <v>80</v>
      </c>
      <c r="B63" s="4" t="s">
        <v>81</v>
      </c>
      <c r="C63" s="3" t="s">
        <v>82</v>
      </c>
      <c r="D63" s="6" t="s">
        <v>83</v>
      </c>
      <c r="E63" s="4" t="s">
        <v>84</v>
      </c>
      <c r="F63" s="3" t="s">
        <v>50</v>
      </c>
      <c r="G63" s="5">
        <v>0.41666666666666669</v>
      </c>
      <c r="H63" s="5">
        <v>0.5</v>
      </c>
      <c r="I63" s="3" t="s">
        <v>58</v>
      </c>
      <c r="J63" s="3" t="s">
        <v>85</v>
      </c>
      <c r="K63" s="3" t="s">
        <v>44</v>
      </c>
      <c r="L63" s="3" t="s">
        <v>36</v>
      </c>
      <c r="N63" s="4" t="s">
        <v>84</v>
      </c>
      <c r="O63" s="3" t="s">
        <v>46</v>
      </c>
      <c r="P63" s="6" t="s">
        <v>83</v>
      </c>
      <c r="Q63" s="3" t="s">
        <v>86</v>
      </c>
      <c r="R63" s="3" t="s">
        <v>50</v>
      </c>
      <c r="S63" s="5">
        <v>0.83333333333333337</v>
      </c>
      <c r="T63" s="5">
        <v>0.91666666666666663</v>
      </c>
      <c r="U63" s="3" t="s">
        <v>58</v>
      </c>
      <c r="V63" s="3" t="s">
        <v>87</v>
      </c>
      <c r="W63" s="3" t="s">
        <v>44</v>
      </c>
      <c r="X63" s="3" t="s">
        <v>36</v>
      </c>
      <c r="Y63" s="3" t="s">
        <v>88</v>
      </c>
      <c r="Z63" s="3" t="s">
        <v>36</v>
      </c>
      <c r="AK63" s="3" t="str">
        <f>TEXT("5058126794912566192","0")</f>
        <v>5058126794912560000</v>
      </c>
    </row>
    <row r="64" spans="1:37" ht="37.5" x14ac:dyDescent="0.25">
      <c r="A64" s="3" t="s">
        <v>80</v>
      </c>
      <c r="B64" s="4" t="s">
        <v>81</v>
      </c>
      <c r="C64" s="3" t="s">
        <v>82</v>
      </c>
      <c r="D64" s="6" t="s">
        <v>83</v>
      </c>
      <c r="E64" s="4" t="s">
        <v>84</v>
      </c>
      <c r="F64" s="3" t="s">
        <v>50</v>
      </c>
      <c r="G64" s="5">
        <v>0.41666666666666669</v>
      </c>
      <c r="H64" s="5">
        <v>0.54166666666666663</v>
      </c>
      <c r="I64" s="3" t="s">
        <v>58</v>
      </c>
      <c r="J64" s="3" t="s">
        <v>85</v>
      </c>
      <c r="K64" s="3" t="s">
        <v>44</v>
      </c>
      <c r="L64" s="3" t="s">
        <v>36</v>
      </c>
      <c r="O64" s="3" t="s">
        <v>46</v>
      </c>
      <c r="P64" s="6" t="s">
        <v>83</v>
      </c>
      <c r="Q64" s="3" t="s">
        <v>86</v>
      </c>
      <c r="R64" s="3" t="s">
        <v>50</v>
      </c>
      <c r="S64" s="5">
        <v>0.83333333333333337</v>
      </c>
      <c r="T64" s="5">
        <v>0.95833333333333337</v>
      </c>
      <c r="U64" s="3" t="s">
        <v>58</v>
      </c>
      <c r="V64" s="3" t="s">
        <v>87</v>
      </c>
      <c r="W64" s="3" t="s">
        <v>44</v>
      </c>
      <c r="X64" s="3" t="s">
        <v>36</v>
      </c>
      <c r="Z64" s="3" t="s">
        <v>36</v>
      </c>
      <c r="AK64" s="3" t="str">
        <f>TEXT("5077217184913383144","0")</f>
        <v>5077217184913380000</v>
      </c>
    </row>
    <row r="65" spans="1:37" ht="37.5" x14ac:dyDescent="0.25">
      <c r="A65" s="3" t="s">
        <v>181</v>
      </c>
      <c r="B65" s="4" t="s">
        <v>182</v>
      </c>
      <c r="C65" s="3" t="s">
        <v>183</v>
      </c>
      <c r="D65" s="3" t="s">
        <v>184</v>
      </c>
      <c r="E65" s="4" t="s">
        <v>182</v>
      </c>
      <c r="F65" s="3" t="s">
        <v>50</v>
      </c>
      <c r="G65" s="5">
        <v>0.33333333333333331</v>
      </c>
      <c r="H65" s="5">
        <v>0.41666666666666669</v>
      </c>
      <c r="I65" s="3" t="s">
        <v>58</v>
      </c>
      <c r="J65" s="3" t="s">
        <v>43</v>
      </c>
      <c r="K65" s="3" t="s">
        <v>44</v>
      </c>
      <c r="L65" s="3" t="s">
        <v>36</v>
      </c>
      <c r="N65" s="3" t="s">
        <v>185</v>
      </c>
      <c r="O65" s="3" t="s">
        <v>46</v>
      </c>
      <c r="P65" s="3" t="s">
        <v>186</v>
      </c>
      <c r="R65" s="3" t="s">
        <v>1</v>
      </c>
      <c r="S65" s="5">
        <v>0.52083333333333337</v>
      </c>
      <c r="T65" s="5">
        <v>0.54166666666666663</v>
      </c>
      <c r="U65" s="3" t="s">
        <v>58</v>
      </c>
      <c r="V65" s="3" t="s">
        <v>187</v>
      </c>
      <c r="W65" s="3" t="s">
        <v>44</v>
      </c>
      <c r="X65" s="3" t="s">
        <v>36</v>
      </c>
      <c r="Y65" s="3" t="s">
        <v>188</v>
      </c>
      <c r="Z65" s="3" t="s">
        <v>36</v>
      </c>
      <c r="AK65" s="3" t="str">
        <f>TEXT("5058802598017474972","0")</f>
        <v>5058802598017470000</v>
      </c>
    </row>
    <row r="66" spans="1:37" ht="25" x14ac:dyDescent="0.25">
      <c r="A66" s="3" t="s">
        <v>129</v>
      </c>
      <c r="B66" s="4" t="s">
        <v>130</v>
      </c>
      <c r="C66" s="3">
        <v>94.7</v>
      </c>
      <c r="D66" s="3" t="s">
        <v>131</v>
      </c>
      <c r="E66" s="4" t="s">
        <v>132</v>
      </c>
      <c r="F66" s="3" t="s">
        <v>50</v>
      </c>
      <c r="G66" s="5">
        <v>0.75</v>
      </c>
      <c r="H66" s="5">
        <v>0.875</v>
      </c>
      <c r="I66" s="3" t="s">
        <v>58</v>
      </c>
      <c r="J66" s="3" t="s">
        <v>43</v>
      </c>
      <c r="K66" s="3" t="s">
        <v>44</v>
      </c>
      <c r="L66" s="3" t="s">
        <v>36</v>
      </c>
      <c r="O66" s="3" t="s">
        <v>36</v>
      </c>
      <c r="AK66" s="3" t="str">
        <f>TEXT("5058250466222712775","0")</f>
        <v>5058250466222710000</v>
      </c>
    </row>
    <row r="67" spans="1:37" ht="25" x14ac:dyDescent="0.25">
      <c r="A67" s="3" t="s">
        <v>129</v>
      </c>
      <c r="B67" s="4" t="s">
        <v>130</v>
      </c>
      <c r="C67" s="3">
        <v>94.7</v>
      </c>
      <c r="D67" s="3" t="s">
        <v>131</v>
      </c>
      <c r="E67" s="4" t="s">
        <v>132</v>
      </c>
      <c r="F67" s="3" t="s">
        <v>50</v>
      </c>
      <c r="G67" s="5">
        <v>0.75</v>
      </c>
      <c r="H67" s="5">
        <v>0.875</v>
      </c>
      <c r="I67" s="3" t="s">
        <v>58</v>
      </c>
      <c r="J67" s="3" t="s">
        <v>43</v>
      </c>
      <c r="K67" s="3" t="s">
        <v>44</v>
      </c>
      <c r="L67" s="3" t="s">
        <v>36</v>
      </c>
      <c r="O67" s="3" t="s">
        <v>36</v>
      </c>
      <c r="AK67" s="3" t="str">
        <f>TEXT("5085792836225073599","0")</f>
        <v>5085792836225070000</v>
      </c>
    </row>
    <row r="68" spans="1:37" ht="25" x14ac:dyDescent="0.25">
      <c r="A68" s="3" t="s">
        <v>129</v>
      </c>
      <c r="B68" s="4" t="s">
        <v>130</v>
      </c>
      <c r="C68" s="3">
        <v>94.7</v>
      </c>
      <c r="D68" s="3" t="s">
        <v>131</v>
      </c>
      <c r="E68" s="4" t="s">
        <v>132</v>
      </c>
      <c r="F68" s="3" t="s">
        <v>550</v>
      </c>
      <c r="G68" s="5">
        <v>0.75</v>
      </c>
      <c r="H68" s="5">
        <v>0.875</v>
      </c>
      <c r="I68" s="3" t="s">
        <v>58</v>
      </c>
      <c r="J68" s="3" t="s">
        <v>43</v>
      </c>
      <c r="K68" s="3" t="s">
        <v>44</v>
      </c>
      <c r="L68" s="3" t="s">
        <v>36</v>
      </c>
      <c r="O68" s="3" t="s">
        <v>36</v>
      </c>
      <c r="AK68" s="3" t="str">
        <f>TEXT("5092012026229330366","0")</f>
        <v>5092012026229330000</v>
      </c>
    </row>
    <row r="69" spans="1:37" ht="50" x14ac:dyDescent="0.25">
      <c r="A69" s="3" t="s">
        <v>115</v>
      </c>
      <c r="B69" s="4" t="s">
        <v>116</v>
      </c>
      <c r="C69" s="3" t="s">
        <v>117</v>
      </c>
      <c r="D69" s="3" t="s">
        <v>118</v>
      </c>
      <c r="E69" s="3" t="s">
        <v>119</v>
      </c>
      <c r="F69" s="3" t="s">
        <v>120</v>
      </c>
      <c r="G69" s="5">
        <v>0.58333333333333337</v>
      </c>
      <c r="H69" s="5">
        <v>0.75</v>
      </c>
      <c r="I69" s="3" t="s">
        <v>58</v>
      </c>
      <c r="J69" s="3" t="s">
        <v>104</v>
      </c>
      <c r="K69" s="3" t="s">
        <v>44</v>
      </c>
      <c r="L69" s="3" t="s">
        <v>36</v>
      </c>
      <c r="O69" s="3" t="s">
        <v>36</v>
      </c>
      <c r="AK69" s="3" t="str">
        <f>TEXT("5058169071375818348","0")</f>
        <v>5058169071375810000</v>
      </c>
    </row>
    <row r="70" spans="1:37" ht="25" x14ac:dyDescent="0.25">
      <c r="A70" s="3" t="s">
        <v>438</v>
      </c>
      <c r="B70" s="4" t="s">
        <v>439</v>
      </c>
      <c r="C70" s="3" t="s">
        <v>440</v>
      </c>
      <c r="D70" s="3" t="s">
        <v>441</v>
      </c>
      <c r="F70" s="3" t="s">
        <v>50</v>
      </c>
      <c r="G70" s="5">
        <v>0.77083333333333337</v>
      </c>
      <c r="H70" s="5">
        <v>0.875</v>
      </c>
      <c r="I70" s="3" t="s">
        <v>143</v>
      </c>
      <c r="J70" s="3" t="s">
        <v>87</v>
      </c>
      <c r="K70" s="3" t="s">
        <v>44</v>
      </c>
      <c r="L70" s="3" t="s">
        <v>36</v>
      </c>
      <c r="N70" s="3" t="s">
        <v>442</v>
      </c>
      <c r="O70" s="3" t="s">
        <v>36</v>
      </c>
      <c r="AK70" s="3" t="str">
        <f>TEXT("5079601352323746157","0")</f>
        <v>5079601352323740000</v>
      </c>
    </row>
    <row r="71" spans="1:37" ht="62.5" x14ac:dyDescent="0.25">
      <c r="A71" s="3" t="s">
        <v>323</v>
      </c>
      <c r="B71" s="4" t="s">
        <v>324</v>
      </c>
      <c r="C71" s="3">
        <v>89.7</v>
      </c>
      <c r="D71" s="3" t="s">
        <v>325</v>
      </c>
      <c r="E71" s="4" t="s">
        <v>326</v>
      </c>
      <c r="F71" s="3" t="s">
        <v>41</v>
      </c>
      <c r="G71" s="5">
        <v>0.91666666666666663</v>
      </c>
      <c r="H71" s="5">
        <v>0</v>
      </c>
      <c r="I71" s="3" t="s">
        <v>58</v>
      </c>
      <c r="J71" s="3" t="s">
        <v>62</v>
      </c>
      <c r="K71" s="3" t="s">
        <v>44</v>
      </c>
      <c r="L71" s="3" t="s">
        <v>36</v>
      </c>
      <c r="O71" s="3" t="s">
        <v>46</v>
      </c>
      <c r="P71" s="3" t="s">
        <v>327</v>
      </c>
      <c r="Q71" s="4" t="s">
        <v>328</v>
      </c>
      <c r="R71" s="3" t="s">
        <v>1</v>
      </c>
      <c r="S71" s="5">
        <v>0.375</v>
      </c>
      <c r="T71" s="5">
        <v>0.5</v>
      </c>
      <c r="U71" s="3" t="s">
        <v>58</v>
      </c>
      <c r="V71" s="3" t="s">
        <v>85</v>
      </c>
      <c r="W71" s="3" t="s">
        <v>44</v>
      </c>
      <c r="X71" s="3" t="s">
        <v>36</v>
      </c>
      <c r="Z71" s="3" t="s">
        <v>36</v>
      </c>
      <c r="AK71" s="3" t="str">
        <f>TEXT("5077240251417565993","0")</f>
        <v>5077240251417560000</v>
      </c>
    </row>
    <row r="72" spans="1:37" ht="25" x14ac:dyDescent="0.25">
      <c r="A72" s="3" t="s">
        <v>139</v>
      </c>
      <c r="B72" s="4" t="s">
        <v>140</v>
      </c>
      <c r="C72" s="3" t="s">
        <v>141</v>
      </c>
      <c r="D72" s="3" t="s">
        <v>142</v>
      </c>
      <c r="F72" s="3" t="s">
        <v>50</v>
      </c>
      <c r="G72" s="5">
        <v>0.58333333333333337</v>
      </c>
      <c r="H72" s="5">
        <v>0.66666666666666663</v>
      </c>
      <c r="I72" s="3" t="s">
        <v>143</v>
      </c>
      <c r="J72" s="3" t="s">
        <v>85</v>
      </c>
      <c r="K72" s="3" t="s">
        <v>44</v>
      </c>
      <c r="L72" s="3" t="s">
        <v>36</v>
      </c>
      <c r="O72" s="3" t="s">
        <v>36</v>
      </c>
      <c r="AK72" s="3" t="str">
        <f>TEXT("5058285564762266502","0")</f>
        <v>5058285564762260000</v>
      </c>
    </row>
    <row r="73" spans="1:37" ht="25" x14ac:dyDescent="0.25">
      <c r="A73" s="3" t="s">
        <v>139</v>
      </c>
      <c r="B73" s="4" t="s">
        <v>140</v>
      </c>
      <c r="C73" s="3" t="s">
        <v>141</v>
      </c>
      <c r="D73" s="3" t="s">
        <v>331</v>
      </c>
      <c r="E73" s="3" t="s">
        <v>179</v>
      </c>
      <c r="F73" s="3" t="s">
        <v>50</v>
      </c>
      <c r="G73" s="5">
        <v>0.58333333333333337</v>
      </c>
      <c r="H73" s="5">
        <v>0.66666666666666663</v>
      </c>
      <c r="I73" s="3" t="s">
        <v>143</v>
      </c>
      <c r="J73" s="3" t="s">
        <v>85</v>
      </c>
      <c r="K73" s="3" t="s">
        <v>44</v>
      </c>
      <c r="L73" s="3" t="s">
        <v>36</v>
      </c>
      <c r="O73" s="3" t="s">
        <v>36</v>
      </c>
      <c r="AK73" s="3" t="str">
        <f>TEXT("5077268097547071391","0")</f>
        <v>5077268097547070000</v>
      </c>
    </row>
    <row r="74" spans="1:37" ht="62.5" x14ac:dyDescent="0.25">
      <c r="A74" s="3" t="s">
        <v>270</v>
      </c>
      <c r="B74" s="4" t="s">
        <v>271</v>
      </c>
      <c r="C74" s="3" t="s">
        <v>272</v>
      </c>
      <c r="D74" s="3" t="s">
        <v>273</v>
      </c>
      <c r="E74" s="3" t="s">
        <v>274</v>
      </c>
      <c r="F74" s="3" t="s">
        <v>275</v>
      </c>
      <c r="G74" s="5">
        <v>0.25</v>
      </c>
      <c r="H74" s="5">
        <v>0.33333333333333331</v>
      </c>
      <c r="I74" s="3" t="s">
        <v>51</v>
      </c>
      <c r="J74" s="3" t="s">
        <v>85</v>
      </c>
      <c r="K74" s="3" t="s">
        <v>44</v>
      </c>
      <c r="L74" s="3" t="s">
        <v>36</v>
      </c>
      <c r="O74" s="3" t="s">
        <v>36</v>
      </c>
      <c r="AK74" s="3" t="str">
        <f>TEXT("5077083879018374481","0")</f>
        <v>5077083879018370000</v>
      </c>
    </row>
    <row r="75" spans="1:37" ht="37.5" x14ac:dyDescent="0.25">
      <c r="A75" s="3" t="s">
        <v>480</v>
      </c>
      <c r="B75" s="4" t="s">
        <v>481</v>
      </c>
      <c r="C75" s="3" t="s">
        <v>482</v>
      </c>
      <c r="D75" s="3" t="s">
        <v>483</v>
      </c>
      <c r="E75" s="3" t="s">
        <v>484</v>
      </c>
      <c r="F75" s="3" t="s">
        <v>486</v>
      </c>
      <c r="G75" s="5">
        <v>0.79166666666666663</v>
      </c>
      <c r="H75" s="5">
        <v>0.875</v>
      </c>
      <c r="I75" s="3" t="s">
        <v>42</v>
      </c>
      <c r="J75" s="3" t="s">
        <v>85</v>
      </c>
      <c r="K75" s="3" t="s">
        <v>44</v>
      </c>
      <c r="L75" s="3" t="s">
        <v>36</v>
      </c>
      <c r="N75" s="4" t="s">
        <v>485</v>
      </c>
      <c r="O75" s="3" t="s">
        <v>36</v>
      </c>
      <c r="AK75" s="3" t="str">
        <f>TEXT("5081401286008314692","0")</f>
        <v>5081401286008310000</v>
      </c>
    </row>
    <row r="76" spans="1:37" ht="37.5" x14ac:dyDescent="0.25">
      <c r="A76" s="3" t="s">
        <v>252</v>
      </c>
      <c r="B76" s="4" t="s">
        <v>253</v>
      </c>
      <c r="C76" s="3" t="s">
        <v>254</v>
      </c>
      <c r="D76" s="3" t="s">
        <v>255</v>
      </c>
      <c r="E76" s="4" t="s">
        <v>253</v>
      </c>
      <c r="F76" s="3" t="s">
        <v>256</v>
      </c>
      <c r="G76" s="5">
        <v>0.58333333333333337</v>
      </c>
      <c r="H76" s="5">
        <v>0.625</v>
      </c>
      <c r="I76" s="3" t="s">
        <v>58</v>
      </c>
      <c r="J76" s="3" t="s">
        <v>257</v>
      </c>
      <c r="K76" s="3" t="s">
        <v>44</v>
      </c>
      <c r="L76" s="3" t="s">
        <v>36</v>
      </c>
      <c r="AK76" s="3" t="str">
        <f>TEXT("5064827028119795512","0")</f>
        <v>5064827028119790000</v>
      </c>
    </row>
    <row r="77" spans="1:37" ht="75" x14ac:dyDescent="0.25">
      <c r="A77" s="3" t="s">
        <v>64</v>
      </c>
      <c r="B77" s="4" t="s">
        <v>357</v>
      </c>
      <c r="C77" s="3" t="s">
        <v>358</v>
      </c>
      <c r="D77" s="3" t="s">
        <v>359</v>
      </c>
      <c r="E77" s="4" t="s">
        <v>360</v>
      </c>
      <c r="F77" s="3" t="s">
        <v>74</v>
      </c>
      <c r="G77" s="5">
        <v>0</v>
      </c>
      <c r="H77" s="5">
        <v>0.49305555555555558</v>
      </c>
      <c r="I77" s="3" t="s">
        <v>58</v>
      </c>
      <c r="J77" s="3" t="s">
        <v>361</v>
      </c>
      <c r="K77" s="3" t="s">
        <v>362</v>
      </c>
      <c r="L77" s="3" t="s">
        <v>46</v>
      </c>
      <c r="M77" s="3" t="s">
        <v>363</v>
      </c>
      <c r="O77" s="3" t="s">
        <v>36</v>
      </c>
      <c r="AK77" s="3" t="str">
        <f>TEXT("5077738602296086301","0")</f>
        <v>5077738602296080000</v>
      </c>
    </row>
    <row r="78" spans="1:37" ht="75" x14ac:dyDescent="0.25">
      <c r="A78" s="3" t="s">
        <v>64</v>
      </c>
      <c r="B78" s="4" t="s">
        <v>65</v>
      </c>
      <c r="C78" s="3" t="s">
        <v>66</v>
      </c>
      <c r="D78" s="3" t="s">
        <v>67</v>
      </c>
      <c r="E78" s="4" t="s">
        <v>68</v>
      </c>
      <c r="F78" s="3" t="s">
        <v>70</v>
      </c>
      <c r="G78" s="5">
        <v>0.29166666666666669</v>
      </c>
      <c r="H78" s="5">
        <v>0.45833333333333331</v>
      </c>
      <c r="I78" s="3" t="s">
        <v>58</v>
      </c>
      <c r="J78" s="3" t="s">
        <v>71</v>
      </c>
      <c r="K78" s="3" t="s">
        <v>44</v>
      </c>
      <c r="L78" s="3" t="s">
        <v>46</v>
      </c>
      <c r="M78" s="3" t="s">
        <v>72</v>
      </c>
      <c r="N78" s="3" t="s">
        <v>69</v>
      </c>
      <c r="O78" s="3" t="s">
        <v>46</v>
      </c>
      <c r="P78" s="3" t="s">
        <v>73</v>
      </c>
      <c r="R78" s="3" t="s">
        <v>74</v>
      </c>
      <c r="S78" s="5">
        <v>0.5</v>
      </c>
      <c r="T78" s="5">
        <v>0.70833333333333337</v>
      </c>
      <c r="U78" s="3" t="s">
        <v>58</v>
      </c>
      <c r="V78" s="3" t="s">
        <v>43</v>
      </c>
      <c r="W78" s="3" t="s">
        <v>44</v>
      </c>
      <c r="X78" s="3" t="s">
        <v>46</v>
      </c>
      <c r="Y78" s="3" t="s">
        <v>72</v>
      </c>
      <c r="Z78" s="3" t="s">
        <v>36</v>
      </c>
      <c r="AK78" s="3" t="str">
        <f>TEXT("5058095261192325746","0")</f>
        <v>5058095261192320000</v>
      </c>
    </row>
    <row r="79" spans="1:37" ht="37.5" x14ac:dyDescent="0.25">
      <c r="A79" s="3" t="s">
        <v>207</v>
      </c>
      <c r="B79" s="4" t="s">
        <v>208</v>
      </c>
      <c r="C79" s="3">
        <v>106.7</v>
      </c>
      <c r="D79" s="3" t="s">
        <v>209</v>
      </c>
      <c r="E79" s="4" t="s">
        <v>210</v>
      </c>
      <c r="F79" s="3" t="s">
        <v>96</v>
      </c>
      <c r="G79" s="5">
        <v>0.54166666666666663</v>
      </c>
      <c r="H79" s="5">
        <v>0.625</v>
      </c>
      <c r="I79" s="3" t="s">
        <v>211</v>
      </c>
      <c r="J79" s="3" t="s">
        <v>87</v>
      </c>
      <c r="K79" s="3" t="s">
        <v>44</v>
      </c>
      <c r="L79" s="3" t="s">
        <v>36</v>
      </c>
      <c r="O79" s="3" t="s">
        <v>36</v>
      </c>
      <c r="AK79" s="3" t="str">
        <f>TEXT("5060304206142999463","0")</f>
        <v>5060304206142990000</v>
      </c>
    </row>
    <row r="80" spans="1:37" ht="62.5" x14ac:dyDescent="0.25">
      <c r="A80" s="3" t="s">
        <v>329</v>
      </c>
      <c r="B80" s="4" t="s">
        <v>208</v>
      </c>
      <c r="C80" s="3">
        <v>106.7</v>
      </c>
      <c r="D80" s="3" t="s">
        <v>209</v>
      </c>
      <c r="E80" s="4" t="s">
        <v>210</v>
      </c>
      <c r="F80" s="3" t="s">
        <v>330</v>
      </c>
      <c r="G80" s="5">
        <v>0.54166666666666663</v>
      </c>
      <c r="H80" s="5">
        <v>0.625</v>
      </c>
      <c r="I80" s="3" t="s">
        <v>211</v>
      </c>
      <c r="J80" s="3" t="s">
        <v>87</v>
      </c>
      <c r="K80" s="3" t="s">
        <v>44</v>
      </c>
      <c r="L80" s="3" t="s">
        <v>36</v>
      </c>
      <c r="O80" s="3" t="s">
        <v>36</v>
      </c>
      <c r="AK80" s="3" t="str">
        <f>TEXT("5077261196148795396","0")</f>
        <v>5077261196148790000</v>
      </c>
    </row>
    <row r="81" spans="1:37" ht="112.5" x14ac:dyDescent="0.25">
      <c r="A81" s="3" t="s">
        <v>409</v>
      </c>
      <c r="B81" s="4" t="s">
        <v>410</v>
      </c>
      <c r="C81" s="3" t="s">
        <v>411</v>
      </c>
      <c r="D81" s="3" t="s">
        <v>412</v>
      </c>
      <c r="E81" s="4" t="s">
        <v>410</v>
      </c>
      <c r="F81" s="3" t="s">
        <v>79</v>
      </c>
      <c r="G81" s="5">
        <v>0.79166666666666663</v>
      </c>
      <c r="H81" s="5">
        <v>0.91666666666666663</v>
      </c>
      <c r="I81" s="3" t="s">
        <v>413</v>
      </c>
      <c r="J81" s="3" t="s">
        <v>414</v>
      </c>
      <c r="K81" s="3" t="s">
        <v>415</v>
      </c>
      <c r="L81" s="3" t="s">
        <v>46</v>
      </c>
      <c r="M81" s="3" t="s">
        <v>416</v>
      </c>
      <c r="AK81" s="3" t="str">
        <f>TEXT("5078892366804420084","0")</f>
        <v>5078892366804420000</v>
      </c>
    </row>
    <row r="82" spans="1:37" ht="25" x14ac:dyDescent="0.25">
      <c r="A82" s="3" t="s">
        <v>217</v>
      </c>
      <c r="B82" s="4" t="s">
        <v>218</v>
      </c>
      <c r="C82" s="3" t="s">
        <v>219</v>
      </c>
      <c r="D82" s="3" t="s">
        <v>220</v>
      </c>
      <c r="E82" s="4" t="s">
        <v>221</v>
      </c>
      <c r="F82" s="3" t="s">
        <v>223</v>
      </c>
      <c r="G82" s="5">
        <v>0.625</v>
      </c>
      <c r="H82" s="5">
        <v>0.70833333333333337</v>
      </c>
      <c r="I82" s="3" t="s">
        <v>58</v>
      </c>
      <c r="J82" s="3" t="s">
        <v>128</v>
      </c>
      <c r="K82" s="3" t="s">
        <v>44</v>
      </c>
      <c r="L82" s="3" t="s">
        <v>36</v>
      </c>
      <c r="N82" s="3" t="s">
        <v>222</v>
      </c>
      <c r="O82" s="3" t="s">
        <v>36</v>
      </c>
      <c r="AK82" s="3" t="str">
        <f>TEXT("5060599467319690372","0")</f>
        <v>5060599467319690000</v>
      </c>
    </row>
    <row r="83" spans="1:37" ht="25" x14ac:dyDescent="0.25">
      <c r="A83" s="3" t="s">
        <v>258</v>
      </c>
      <c r="B83" s="3" t="s">
        <v>258</v>
      </c>
      <c r="D83" s="3" t="s">
        <v>258</v>
      </c>
      <c r="F83" s="3" t="s">
        <v>1</v>
      </c>
      <c r="G83" s="5">
        <v>0.875</v>
      </c>
      <c r="I83" s="3" t="s">
        <v>58</v>
      </c>
      <c r="J83" s="3" t="s">
        <v>62</v>
      </c>
      <c r="K83" s="3" t="s">
        <v>44</v>
      </c>
      <c r="L83" s="3" t="s">
        <v>46</v>
      </c>
      <c r="AK83" s="3" t="str">
        <f>TEXT("5064988606411987211","0")</f>
        <v>5064988606411980000</v>
      </c>
    </row>
    <row r="84" spans="1:37" ht="25" x14ac:dyDescent="0.25">
      <c r="A84" s="3" t="s">
        <v>417</v>
      </c>
      <c r="B84" s="4" t="s">
        <v>418</v>
      </c>
      <c r="C84" s="3">
        <v>89.1</v>
      </c>
      <c r="D84" s="3" t="s">
        <v>419</v>
      </c>
      <c r="F84" s="3" t="s">
        <v>420</v>
      </c>
      <c r="G84" s="5">
        <v>0.54166666666666663</v>
      </c>
      <c r="H84" s="5">
        <v>0.66666666666666663</v>
      </c>
      <c r="I84" s="3" t="s">
        <v>42</v>
      </c>
      <c r="J84" s="3" t="s">
        <v>43</v>
      </c>
      <c r="K84" s="3" t="s">
        <v>44</v>
      </c>
      <c r="L84" s="3" t="s">
        <v>36</v>
      </c>
      <c r="O84" s="3" t="s">
        <v>36</v>
      </c>
      <c r="AK84" s="3" t="str">
        <f>TEXT("5079053657115835746","0")</f>
        <v>5079053657115830000</v>
      </c>
    </row>
    <row r="85" spans="1:37" ht="75" x14ac:dyDescent="0.25">
      <c r="A85" s="3" t="s">
        <v>390</v>
      </c>
      <c r="B85" s="4" t="s">
        <v>391</v>
      </c>
      <c r="C85" s="3" t="s">
        <v>392</v>
      </c>
      <c r="D85" s="3" t="s">
        <v>393</v>
      </c>
      <c r="E85" s="4" t="s">
        <v>391</v>
      </c>
      <c r="F85" s="3" t="s">
        <v>395</v>
      </c>
      <c r="G85" s="5">
        <v>0.53472222222222221</v>
      </c>
      <c r="H85" s="5">
        <v>0.57638888888888884</v>
      </c>
      <c r="I85" s="3" t="s">
        <v>58</v>
      </c>
      <c r="J85" s="3" t="s">
        <v>85</v>
      </c>
      <c r="K85" s="3" t="s">
        <v>44</v>
      </c>
      <c r="L85" s="3" t="s">
        <v>36</v>
      </c>
      <c r="N85" s="3" t="s">
        <v>394</v>
      </c>
      <c r="O85" s="3" t="s">
        <v>46</v>
      </c>
      <c r="P85" s="3" t="s">
        <v>396</v>
      </c>
      <c r="Q85" s="4" t="s">
        <v>397</v>
      </c>
      <c r="R85" s="3" t="s">
        <v>398</v>
      </c>
      <c r="S85" s="5">
        <v>0</v>
      </c>
      <c r="U85" s="3" t="s">
        <v>399</v>
      </c>
      <c r="V85" s="3" t="s">
        <v>361</v>
      </c>
      <c r="W85" s="3" t="s">
        <v>400</v>
      </c>
      <c r="X85" s="3" t="s">
        <v>46</v>
      </c>
      <c r="Y85" s="3" t="s">
        <v>401</v>
      </c>
      <c r="Z85" s="3" t="s">
        <v>36</v>
      </c>
      <c r="AK85" s="3" t="str">
        <f>TEXT("5078674184319359204","0")</f>
        <v>5078674184319350000</v>
      </c>
    </row>
    <row r="86" spans="1:37" ht="50" x14ac:dyDescent="0.25">
      <c r="A86" s="3" t="s">
        <v>75</v>
      </c>
      <c r="B86" s="4" t="s">
        <v>76</v>
      </c>
      <c r="C86" s="3" t="s">
        <v>77</v>
      </c>
      <c r="D86" s="3" t="s">
        <v>78</v>
      </c>
      <c r="E86" s="4" t="s">
        <v>76</v>
      </c>
      <c r="F86" s="3" t="s">
        <v>79</v>
      </c>
      <c r="G86" s="5">
        <v>0.75</v>
      </c>
      <c r="H86" s="5">
        <v>0.91666666666666663</v>
      </c>
      <c r="I86" s="3" t="s">
        <v>58</v>
      </c>
      <c r="J86" s="3" t="s">
        <v>43</v>
      </c>
      <c r="K86" s="3" t="s">
        <v>44</v>
      </c>
      <c r="L86" s="3" t="s">
        <v>36</v>
      </c>
      <c r="O86" s="3" t="s">
        <v>36</v>
      </c>
      <c r="AK86" s="3" t="str">
        <f>TEXT("5058113277382321102","0")</f>
        <v>5058113277382320000</v>
      </c>
    </row>
    <row r="87" spans="1:37" ht="50" x14ac:dyDescent="0.25">
      <c r="A87" s="3" t="s">
        <v>458</v>
      </c>
      <c r="B87" s="3" t="s">
        <v>459</v>
      </c>
      <c r="D87" s="3" t="s">
        <v>460</v>
      </c>
      <c r="F87" s="3" t="s">
        <v>462</v>
      </c>
      <c r="G87" s="5">
        <v>0.52083333333333337</v>
      </c>
      <c r="H87" s="5">
        <v>0.875</v>
      </c>
      <c r="I87" s="3" t="s">
        <v>58</v>
      </c>
      <c r="J87" s="3" t="s">
        <v>463</v>
      </c>
      <c r="K87" s="3" t="s">
        <v>44</v>
      </c>
      <c r="L87" s="3" t="s">
        <v>46</v>
      </c>
      <c r="M87" s="3" t="s">
        <v>464</v>
      </c>
      <c r="N87" s="3" t="s">
        <v>461</v>
      </c>
      <c r="O87" s="3" t="s">
        <v>46</v>
      </c>
      <c r="P87" s="3" t="s">
        <v>465</v>
      </c>
      <c r="R87" s="3" t="s">
        <v>50</v>
      </c>
      <c r="S87" s="5">
        <v>0.83333333333333337</v>
      </c>
      <c r="T87" s="5">
        <v>0.875</v>
      </c>
      <c r="U87" s="3" t="s">
        <v>58</v>
      </c>
      <c r="V87" s="3" t="s">
        <v>43</v>
      </c>
      <c r="W87" s="3" t="s">
        <v>44</v>
      </c>
      <c r="X87" s="3" t="s">
        <v>36</v>
      </c>
      <c r="Z87" s="3" t="s">
        <v>36</v>
      </c>
      <c r="AK87" s="3" t="str">
        <f>TEXT("5079946428612717731","0")</f>
        <v>5079946428612710000</v>
      </c>
    </row>
    <row r="88" spans="1:37" ht="37.5" x14ac:dyDescent="0.25">
      <c r="A88" s="3" t="s">
        <v>281</v>
      </c>
      <c r="B88" s="4" t="s">
        <v>282</v>
      </c>
      <c r="C88" s="3" t="s">
        <v>283</v>
      </c>
      <c r="D88" s="3" t="s">
        <v>284</v>
      </c>
      <c r="E88" s="4" t="s">
        <v>285</v>
      </c>
      <c r="F88" s="3" t="s">
        <v>286</v>
      </c>
      <c r="G88" s="5">
        <v>0.79166666666666663</v>
      </c>
      <c r="H88" s="5">
        <v>0.91666666666666663</v>
      </c>
      <c r="I88" s="3" t="s">
        <v>58</v>
      </c>
      <c r="J88" s="3" t="s">
        <v>62</v>
      </c>
      <c r="K88" s="3" t="s">
        <v>44</v>
      </c>
      <c r="L88" s="3" t="s">
        <v>36</v>
      </c>
      <c r="O88" s="3" t="s">
        <v>36</v>
      </c>
      <c r="AK88" s="3" t="str">
        <f>TEXT("5077163897355499113","0")</f>
        <v>5077163897355490000</v>
      </c>
    </row>
    <row r="89" spans="1:37" ht="25" x14ac:dyDescent="0.25">
      <c r="A89" s="3" t="s">
        <v>498</v>
      </c>
      <c r="B89" s="4" t="s">
        <v>499</v>
      </c>
      <c r="C89" s="3" t="s">
        <v>500</v>
      </c>
      <c r="D89" s="3" t="s">
        <v>501</v>
      </c>
      <c r="E89" s="3" t="s">
        <v>349</v>
      </c>
      <c r="F89" s="3" t="s">
        <v>256</v>
      </c>
      <c r="G89" s="5">
        <v>0.29166666666666669</v>
      </c>
      <c r="H89" s="5">
        <v>0.33333333333333331</v>
      </c>
      <c r="I89" s="3" t="s">
        <v>51</v>
      </c>
      <c r="J89" s="3" t="s">
        <v>43</v>
      </c>
      <c r="K89" s="3" t="s">
        <v>44</v>
      </c>
      <c r="L89" s="3" t="s">
        <v>36</v>
      </c>
      <c r="O89" s="3" t="s">
        <v>46</v>
      </c>
      <c r="P89" s="3" t="s">
        <v>502</v>
      </c>
      <c r="Q89" s="3" t="s">
        <v>349</v>
      </c>
      <c r="R89" s="3" t="s">
        <v>70</v>
      </c>
      <c r="S89" s="5">
        <v>0.54166666666666663</v>
      </c>
      <c r="T89" s="5">
        <v>0.58333333333333337</v>
      </c>
      <c r="U89" s="3" t="s">
        <v>51</v>
      </c>
      <c r="V89" s="3" t="s">
        <v>85</v>
      </c>
      <c r="W89" s="3" t="s">
        <v>44</v>
      </c>
      <c r="X89" s="3" t="s">
        <v>36</v>
      </c>
      <c r="Z89" s="3" t="s">
        <v>36</v>
      </c>
      <c r="AK89" s="3" t="str">
        <f>TEXT("5083152536759266783","0")</f>
        <v>5083152536759260000</v>
      </c>
    </row>
    <row r="90" spans="1:37" ht="25" x14ac:dyDescent="0.25">
      <c r="A90" s="3" t="s">
        <v>47</v>
      </c>
      <c r="B90" s="4" t="s">
        <v>48</v>
      </c>
      <c r="C90" s="3">
        <v>107.9</v>
      </c>
      <c r="D90" s="3" t="s">
        <v>49</v>
      </c>
      <c r="E90" s="4" t="s">
        <v>48</v>
      </c>
      <c r="F90" s="3" t="s">
        <v>50</v>
      </c>
      <c r="G90" s="5">
        <v>0.66666666666666663</v>
      </c>
      <c r="H90" s="5">
        <v>0.79166666666666663</v>
      </c>
      <c r="I90" s="3" t="s">
        <v>51</v>
      </c>
      <c r="J90" s="3" t="s">
        <v>43</v>
      </c>
      <c r="K90" s="3" t="s">
        <v>44</v>
      </c>
      <c r="L90" s="3" t="s">
        <v>36</v>
      </c>
      <c r="AK90" s="3" t="str">
        <f>TEXT("5058084998854043332","0")</f>
        <v>5058084998854040000</v>
      </c>
    </row>
    <row r="91" spans="1:37" ht="25" x14ac:dyDescent="0.25">
      <c r="A91" s="3" t="s">
        <v>47</v>
      </c>
      <c r="B91" s="4" t="s">
        <v>48</v>
      </c>
      <c r="C91" s="3">
        <v>107.9</v>
      </c>
      <c r="D91" s="3" t="s">
        <v>49</v>
      </c>
      <c r="E91" s="4" t="s">
        <v>48</v>
      </c>
      <c r="F91" s="3" t="s">
        <v>50</v>
      </c>
      <c r="G91" s="5">
        <v>0.66666666666666663</v>
      </c>
      <c r="H91" s="5">
        <v>0.79166666666666663</v>
      </c>
      <c r="I91" s="3" t="s">
        <v>51</v>
      </c>
      <c r="J91" s="3" t="s">
        <v>43</v>
      </c>
      <c r="K91" s="3" t="s">
        <v>44</v>
      </c>
      <c r="L91" s="3" t="s">
        <v>36</v>
      </c>
      <c r="O91" s="3" t="s">
        <v>36</v>
      </c>
      <c r="AK91" s="3" t="str">
        <f>TEXT("5077169708853003316","0")</f>
        <v>5077169708853000000</v>
      </c>
    </row>
    <row r="92" spans="1:37" ht="50" x14ac:dyDescent="0.25">
      <c r="A92" s="3" t="s">
        <v>544</v>
      </c>
      <c r="B92" s="3" t="s">
        <v>179</v>
      </c>
      <c r="C92" s="3" t="s">
        <v>545</v>
      </c>
      <c r="D92" s="3" t="s">
        <v>546</v>
      </c>
      <c r="E92" s="4" t="s">
        <v>547</v>
      </c>
      <c r="F92" s="3" t="s">
        <v>79</v>
      </c>
      <c r="G92" s="5">
        <v>0.66666666666666663</v>
      </c>
      <c r="H92" s="5">
        <v>0.79166666666666663</v>
      </c>
      <c r="I92" s="3" t="s">
        <v>58</v>
      </c>
      <c r="J92" s="3" t="s">
        <v>43</v>
      </c>
      <c r="K92" s="3" t="s">
        <v>549</v>
      </c>
      <c r="L92" s="3" t="s">
        <v>36</v>
      </c>
      <c r="N92" s="3" t="s">
        <v>548</v>
      </c>
      <c r="O92" s="3" t="s">
        <v>36</v>
      </c>
      <c r="AK92" s="3" t="str">
        <f>TEXT("5086601120524393688","0")</f>
        <v>5086601120524390000</v>
      </c>
    </row>
    <row r="93" spans="1:37" ht="25" x14ac:dyDescent="0.25">
      <c r="A93" s="3" t="s">
        <v>335</v>
      </c>
      <c r="B93" s="3" t="s">
        <v>45</v>
      </c>
      <c r="C93" s="3" t="s">
        <v>336</v>
      </c>
      <c r="D93" s="3" t="s">
        <v>337</v>
      </c>
      <c r="E93" s="4" t="s">
        <v>199</v>
      </c>
      <c r="F93" s="3" t="s">
        <v>50</v>
      </c>
      <c r="G93" s="5">
        <v>0.83333333333333337</v>
      </c>
      <c r="H93" s="5">
        <v>0.91666666666666663</v>
      </c>
      <c r="I93" s="3" t="s">
        <v>58</v>
      </c>
      <c r="J93" s="3" t="s">
        <v>85</v>
      </c>
      <c r="K93" s="3" t="s">
        <v>44</v>
      </c>
      <c r="L93" s="3" t="s">
        <v>46</v>
      </c>
      <c r="M93" s="3" t="s">
        <v>338</v>
      </c>
      <c r="O93" s="3" t="s">
        <v>36</v>
      </c>
      <c r="AK93" s="3" t="str">
        <f>TEXT("5077321806505868024","0")</f>
        <v>5077321806505860000</v>
      </c>
    </row>
    <row r="94" spans="1:37" ht="137.5" x14ac:dyDescent="0.25">
      <c r="A94" s="3" t="s">
        <v>198</v>
      </c>
      <c r="B94" s="4" t="s">
        <v>199</v>
      </c>
      <c r="C94" s="3" t="s">
        <v>200</v>
      </c>
      <c r="D94" s="3" t="s">
        <v>201</v>
      </c>
      <c r="E94" s="4" t="s">
        <v>199</v>
      </c>
      <c r="F94" s="3" t="s">
        <v>50</v>
      </c>
      <c r="G94" s="5">
        <v>0.83333333333333337</v>
      </c>
      <c r="H94" s="5">
        <v>0.91666666666666663</v>
      </c>
      <c r="I94" s="3" t="s">
        <v>58</v>
      </c>
      <c r="J94" s="3" t="s">
        <v>85</v>
      </c>
      <c r="K94" s="3" t="s">
        <v>44</v>
      </c>
      <c r="L94" s="3" t="s">
        <v>46</v>
      </c>
      <c r="M94" s="3" t="s">
        <v>203</v>
      </c>
      <c r="N94" s="3" t="s">
        <v>202</v>
      </c>
      <c r="O94" s="3" t="s">
        <v>46</v>
      </c>
      <c r="P94" s="3" t="s">
        <v>204</v>
      </c>
      <c r="Q94" s="4" t="s">
        <v>205</v>
      </c>
      <c r="R94" s="3" t="s">
        <v>50</v>
      </c>
      <c r="S94" s="5">
        <v>0.91666666666666663</v>
      </c>
      <c r="T94" s="5">
        <v>0</v>
      </c>
      <c r="U94" s="3" t="s">
        <v>58</v>
      </c>
      <c r="V94" s="3" t="s">
        <v>155</v>
      </c>
      <c r="W94" s="3" t="s">
        <v>44</v>
      </c>
      <c r="X94" s="3" t="s">
        <v>46</v>
      </c>
      <c r="Y94" s="3" t="s">
        <v>206</v>
      </c>
      <c r="Z94" s="3" t="s">
        <v>36</v>
      </c>
      <c r="AK94" s="3" t="str">
        <f>TEXT("5060100736504223092","0")</f>
        <v>5060100736504220000</v>
      </c>
    </row>
    <row r="95" spans="1:37" ht="37.5" x14ac:dyDescent="0.25">
      <c r="A95" s="3" t="s">
        <v>193</v>
      </c>
      <c r="B95" s="4" t="s">
        <v>194</v>
      </c>
      <c r="C95" s="3" t="s">
        <v>195</v>
      </c>
      <c r="D95" s="3" t="s">
        <v>196</v>
      </c>
      <c r="E95" s="3" t="s">
        <v>197</v>
      </c>
      <c r="F95" s="3" t="s">
        <v>127</v>
      </c>
      <c r="G95" s="5">
        <v>0.83333333333333337</v>
      </c>
      <c r="H95" s="5">
        <v>0.41666666666666669</v>
      </c>
      <c r="I95" s="3" t="s">
        <v>58</v>
      </c>
      <c r="J95" s="3" t="s">
        <v>85</v>
      </c>
      <c r="K95" s="3" t="s">
        <v>44</v>
      </c>
      <c r="L95" s="3" t="s">
        <v>36</v>
      </c>
      <c r="O95" s="3" t="s">
        <v>36</v>
      </c>
      <c r="AK95" s="3" t="str">
        <f>TEXT("5058932444882941638","0")</f>
        <v>5058932444882940000</v>
      </c>
    </row>
    <row r="96" spans="1:37" ht="37.5" x14ac:dyDescent="0.25">
      <c r="A96" s="3" t="s">
        <v>193</v>
      </c>
      <c r="B96" s="3" t="s">
        <v>349</v>
      </c>
      <c r="C96" s="3">
        <v>90.9</v>
      </c>
      <c r="D96" s="3" t="s">
        <v>196</v>
      </c>
      <c r="E96" s="3" t="s">
        <v>421</v>
      </c>
      <c r="F96" s="3" t="s">
        <v>127</v>
      </c>
      <c r="G96" s="5">
        <v>0.33333333333333331</v>
      </c>
      <c r="H96" s="5">
        <v>0.41666666666666669</v>
      </c>
      <c r="I96" s="3" t="s">
        <v>58</v>
      </c>
      <c r="J96" s="3" t="s">
        <v>85</v>
      </c>
      <c r="K96" s="3" t="s">
        <v>44</v>
      </c>
      <c r="L96" s="3" t="s">
        <v>36</v>
      </c>
      <c r="N96" s="3" t="s">
        <v>422</v>
      </c>
      <c r="O96" s="3" t="s">
        <v>36</v>
      </c>
      <c r="AK96" s="3" t="str">
        <f>TEXT("5079113671537474476","0")</f>
        <v>5079113671537470000</v>
      </c>
    </row>
    <row r="97" spans="1:37" ht="50" x14ac:dyDescent="0.25">
      <c r="A97" s="3" t="s">
        <v>369</v>
      </c>
      <c r="B97" s="4" t="s">
        <v>370</v>
      </c>
      <c r="C97" s="3" t="s">
        <v>371</v>
      </c>
      <c r="D97" s="3" t="s">
        <v>372</v>
      </c>
      <c r="E97" s="4" t="s">
        <v>373</v>
      </c>
      <c r="F97" s="3" t="s">
        <v>79</v>
      </c>
      <c r="G97" s="5">
        <v>0.5</v>
      </c>
      <c r="H97" s="5">
        <v>0.54166666666666663</v>
      </c>
      <c r="I97" s="3" t="s">
        <v>58</v>
      </c>
      <c r="J97" s="3" t="s">
        <v>155</v>
      </c>
      <c r="K97" s="3" t="s">
        <v>44</v>
      </c>
      <c r="L97" s="3" t="s">
        <v>36</v>
      </c>
      <c r="O97" s="3" t="s">
        <v>36</v>
      </c>
      <c r="AK97" s="3" t="str">
        <f>TEXT("5077942074427303381","0")</f>
        <v>5077942074427300000</v>
      </c>
    </row>
    <row r="98" spans="1:37" ht="87.5" x14ac:dyDescent="0.25">
      <c r="A98" s="3" t="s">
        <v>292</v>
      </c>
      <c r="B98" s="4" t="s">
        <v>293</v>
      </c>
      <c r="C98" s="3" t="s">
        <v>292</v>
      </c>
      <c r="D98" s="3" t="s">
        <v>294</v>
      </c>
      <c r="E98" s="4" t="s">
        <v>293</v>
      </c>
      <c r="F98" s="3" t="s">
        <v>295</v>
      </c>
      <c r="G98" s="5">
        <v>3.4722222222222224E-2</v>
      </c>
      <c r="H98" s="5">
        <v>0.53472222222222221</v>
      </c>
      <c r="I98" s="3" t="s">
        <v>58</v>
      </c>
      <c r="J98" s="3" t="s">
        <v>296</v>
      </c>
      <c r="K98" s="3" t="s">
        <v>44</v>
      </c>
      <c r="L98" s="3" t="s">
        <v>46</v>
      </c>
      <c r="M98" s="3" t="s">
        <v>297</v>
      </c>
      <c r="O98" s="3" t="s">
        <v>36</v>
      </c>
      <c r="AK98" s="3" t="str">
        <f>TEXT("5077171070813409358","0")</f>
        <v>5077171070813400000</v>
      </c>
    </row>
    <row r="99" spans="1:37" ht="37.5" x14ac:dyDescent="0.25">
      <c r="A99" s="3" t="s">
        <v>246</v>
      </c>
      <c r="B99" s="4" t="s">
        <v>247</v>
      </c>
      <c r="C99" s="3">
        <v>91.9</v>
      </c>
      <c r="D99" s="3" t="s">
        <v>248</v>
      </c>
      <c r="F99" s="3" t="s">
        <v>249</v>
      </c>
      <c r="G99" s="5">
        <v>0.83333333333333337</v>
      </c>
      <c r="H99" s="5">
        <v>0</v>
      </c>
      <c r="I99" s="3" t="s">
        <v>58</v>
      </c>
      <c r="J99" s="3" t="s">
        <v>104</v>
      </c>
      <c r="K99" s="3" t="s">
        <v>44</v>
      </c>
      <c r="L99" s="3" t="s">
        <v>36</v>
      </c>
      <c r="O99" s="3" t="s">
        <v>46</v>
      </c>
      <c r="P99" s="3" t="s">
        <v>250</v>
      </c>
      <c r="R99" s="3" t="s">
        <v>251</v>
      </c>
      <c r="S99" s="5">
        <v>0.58333333333333337</v>
      </c>
      <c r="T99" s="5">
        <v>0.70833333333333337</v>
      </c>
      <c r="U99" s="3" t="s">
        <v>58</v>
      </c>
      <c r="V99" s="3" t="s">
        <v>85</v>
      </c>
      <c r="W99" s="3" t="s">
        <v>44</v>
      </c>
      <c r="X99" s="3" t="s">
        <v>36</v>
      </c>
      <c r="Z99" s="3" t="s">
        <v>36</v>
      </c>
      <c r="AK99" s="3" t="str">
        <f>TEXT("5062362870259125692","0")</f>
        <v>5062362870259120000</v>
      </c>
    </row>
    <row r="100" spans="1:37" ht="62.5" x14ac:dyDescent="0.25">
      <c r="A100" s="3" t="s">
        <v>246</v>
      </c>
      <c r="B100" s="4" t="s">
        <v>247</v>
      </c>
      <c r="C100" s="3" t="s">
        <v>313</v>
      </c>
      <c r="D100" s="3" t="s">
        <v>314</v>
      </c>
      <c r="F100" s="3" t="s">
        <v>41</v>
      </c>
      <c r="G100" s="5">
        <v>0.83333333333333337</v>
      </c>
      <c r="H100" s="5">
        <v>0.875</v>
      </c>
      <c r="I100" s="3" t="s">
        <v>58</v>
      </c>
      <c r="J100" s="3" t="s">
        <v>87</v>
      </c>
      <c r="K100" s="3" t="s">
        <v>44</v>
      </c>
      <c r="L100" s="3" t="s">
        <v>36</v>
      </c>
      <c r="O100" s="3" t="s">
        <v>36</v>
      </c>
      <c r="AK100" s="3" t="str">
        <f>TEXT("5077186422257252148","0")</f>
        <v>5077186422257250000</v>
      </c>
    </row>
    <row r="101" spans="1:37" ht="87.5" x14ac:dyDescent="0.25">
      <c r="A101" s="3" t="s">
        <v>433</v>
      </c>
      <c r="B101" s="4" t="s">
        <v>434</v>
      </c>
      <c r="C101" s="3" t="s">
        <v>435</v>
      </c>
      <c r="D101" s="3" t="s">
        <v>436</v>
      </c>
      <c r="E101" s="4" t="s">
        <v>434</v>
      </c>
      <c r="F101" s="3" t="s">
        <v>50</v>
      </c>
      <c r="G101" s="5">
        <v>0.25</v>
      </c>
      <c r="H101" s="5">
        <v>0.5</v>
      </c>
      <c r="I101" s="3" t="s">
        <v>42</v>
      </c>
      <c r="J101" s="3" t="s">
        <v>296</v>
      </c>
      <c r="K101" s="3" t="s">
        <v>437</v>
      </c>
      <c r="L101" s="3" t="s">
        <v>36</v>
      </c>
      <c r="O101" s="3" t="s">
        <v>36</v>
      </c>
      <c r="AK101" s="3" t="str">
        <f>TEXT("5079560184377917816","0")</f>
        <v>5079560184377910000</v>
      </c>
    </row>
  </sheetData>
  <hyperlinks>
    <hyperlink ref="B46" r:id="rId1" xr:uid="{00000000-0004-0000-0000-000000000000}"/>
    <hyperlink ref="N46" r:id="rId2" xr:uid="{00000000-0004-0000-0000-000001000000}"/>
    <hyperlink ref="B90" r:id="rId3" xr:uid="{00000000-0004-0000-0000-000002000000}"/>
    <hyperlink ref="E90" r:id="rId4" xr:uid="{00000000-0004-0000-0000-000003000000}"/>
    <hyperlink ref="B44" r:id="rId5" xr:uid="{00000000-0004-0000-0000-000004000000}"/>
    <hyperlink ref="E44" r:id="rId6" xr:uid="{00000000-0004-0000-0000-000005000000}"/>
    <hyperlink ref="B23" r:id="rId7" xr:uid="{00000000-0004-0000-0000-000006000000}"/>
    <hyperlink ref="E23" r:id="rId8" xr:uid="{00000000-0004-0000-0000-000007000000}"/>
    <hyperlink ref="B78" r:id="rId9" xr:uid="{00000000-0004-0000-0000-000008000000}"/>
    <hyperlink ref="E78" r:id="rId10" xr:uid="{00000000-0004-0000-0000-000009000000}"/>
    <hyperlink ref="B86" r:id="rId11" xr:uid="{00000000-0004-0000-0000-00000A000000}"/>
    <hyperlink ref="E86" r:id="rId12" xr:uid="{00000000-0004-0000-0000-00000B000000}"/>
    <hyperlink ref="B63" r:id="rId13" xr:uid="{00000000-0004-0000-0000-00000C000000}"/>
    <hyperlink ref="E63" r:id="rId14" xr:uid="{00000000-0004-0000-0000-00000D000000}"/>
    <hyperlink ref="N63" r:id="rId15" xr:uid="{00000000-0004-0000-0000-00000E000000}"/>
    <hyperlink ref="B2" r:id="rId16" xr:uid="{00000000-0004-0000-0000-00000F000000}"/>
    <hyperlink ref="B48" r:id="rId17" xr:uid="{00000000-0004-0000-0000-000010000000}"/>
    <hyperlink ref="E48" r:id="rId18" xr:uid="{00000000-0004-0000-0000-000011000000}"/>
    <hyperlink ref="Q48" r:id="rId19" xr:uid="{00000000-0004-0000-0000-000012000000}"/>
    <hyperlink ref="B9" r:id="rId20" xr:uid="{00000000-0004-0000-0000-000013000000}"/>
    <hyperlink ref="E29" r:id="rId21" xr:uid="{00000000-0004-0000-0000-000014000000}"/>
    <hyperlink ref="B14" r:id="rId22" xr:uid="{00000000-0004-0000-0000-000015000000}"/>
    <hyperlink ref="B69" r:id="rId23" xr:uid="{00000000-0004-0000-0000-000016000000}"/>
    <hyperlink ref="B35" r:id="rId24" xr:uid="{00000000-0004-0000-0000-000017000000}"/>
    <hyperlink ref="E35" r:id="rId25" xr:uid="{00000000-0004-0000-0000-000018000000}"/>
    <hyperlink ref="B66" r:id="rId26" xr:uid="{00000000-0004-0000-0000-000019000000}"/>
    <hyperlink ref="E66" r:id="rId27" xr:uid="{00000000-0004-0000-0000-00001A000000}"/>
    <hyperlink ref="B19" r:id="rId28" xr:uid="{00000000-0004-0000-0000-00001B000000}"/>
    <hyperlink ref="B72" r:id="rId29" xr:uid="{00000000-0004-0000-0000-00001C000000}"/>
    <hyperlink ref="B5" r:id="rId30" xr:uid="{00000000-0004-0000-0000-00001D000000}"/>
    <hyperlink ref="B57" r:id="rId31" xr:uid="{00000000-0004-0000-0000-00001E000000}"/>
    <hyperlink ref="E57" r:id="rId32" xr:uid="{00000000-0004-0000-0000-00001F000000}"/>
    <hyperlink ref="B56" r:id="rId33" xr:uid="{00000000-0004-0000-0000-000020000000}"/>
    <hyperlink ref="E56" r:id="rId34" xr:uid="{00000000-0004-0000-0000-000021000000}"/>
    <hyperlink ref="B55" r:id="rId35" xr:uid="{00000000-0004-0000-0000-000022000000}"/>
    <hyperlink ref="E55" r:id="rId36" xr:uid="{00000000-0004-0000-0000-000023000000}"/>
    <hyperlink ref="B42" r:id="rId37" xr:uid="{00000000-0004-0000-0000-000024000000}"/>
    <hyperlink ref="N42" r:id="rId38" xr:uid="{00000000-0004-0000-0000-000025000000}"/>
    <hyperlink ref="B17" r:id="rId39" xr:uid="{00000000-0004-0000-0000-000026000000}"/>
    <hyperlink ref="B65" r:id="rId40" xr:uid="{00000000-0004-0000-0000-000027000000}"/>
    <hyperlink ref="E65" r:id="rId41" xr:uid="{00000000-0004-0000-0000-000028000000}"/>
    <hyperlink ref="B39" r:id="rId42" xr:uid="{00000000-0004-0000-0000-000029000000}"/>
    <hyperlink ref="B95" r:id="rId43" xr:uid="{00000000-0004-0000-0000-00002A000000}"/>
    <hyperlink ref="B94" r:id="rId44" xr:uid="{00000000-0004-0000-0000-00002B000000}"/>
    <hyperlink ref="E94" r:id="rId45" xr:uid="{00000000-0004-0000-0000-00002C000000}"/>
    <hyperlink ref="Q94" r:id="rId46" xr:uid="{00000000-0004-0000-0000-00002D000000}"/>
    <hyperlink ref="B79" r:id="rId47" xr:uid="{00000000-0004-0000-0000-00002E000000}"/>
    <hyperlink ref="E79" r:id="rId48" xr:uid="{00000000-0004-0000-0000-00002F000000}"/>
    <hyperlink ref="B12" r:id="rId49" xr:uid="{00000000-0004-0000-0000-000030000000}"/>
    <hyperlink ref="E12" r:id="rId50" xr:uid="{00000000-0004-0000-0000-000031000000}"/>
    <hyperlink ref="B82" r:id="rId51" xr:uid="{00000000-0004-0000-0000-000032000000}"/>
    <hyperlink ref="E82" r:id="rId52" xr:uid="{00000000-0004-0000-0000-000033000000}"/>
    <hyperlink ref="B49" r:id="rId53" xr:uid="{00000000-0004-0000-0000-000034000000}"/>
    <hyperlink ref="B11" r:id="rId54" xr:uid="{00000000-0004-0000-0000-000035000000}"/>
    <hyperlink ref="E11" r:id="rId55" xr:uid="{00000000-0004-0000-0000-000036000000}"/>
    <hyperlink ref="B31" r:id="rId56" xr:uid="{00000000-0004-0000-0000-000037000000}"/>
    <hyperlink ref="E31" r:id="rId57" xr:uid="{00000000-0004-0000-0000-000038000000}"/>
    <hyperlink ref="B20" r:id="rId58" xr:uid="{00000000-0004-0000-0000-000039000000}"/>
    <hyperlink ref="B41" r:id="rId59" xr:uid="{00000000-0004-0000-0000-00003A000000}"/>
    <hyperlink ref="B99" r:id="rId60" xr:uid="{00000000-0004-0000-0000-00003B000000}"/>
    <hyperlink ref="B76" r:id="rId61" xr:uid="{00000000-0004-0000-0000-00003C000000}"/>
    <hyperlink ref="E76" r:id="rId62" xr:uid="{00000000-0004-0000-0000-00003D000000}"/>
    <hyperlink ref="B16" r:id="rId63" xr:uid="{00000000-0004-0000-0000-00003E000000}"/>
    <hyperlink ref="E16" r:id="rId64" xr:uid="{00000000-0004-0000-0000-00003F000000}"/>
    <hyperlink ref="Q16" r:id="rId65" xr:uid="{00000000-0004-0000-0000-000040000000}"/>
    <hyperlink ref="B40" r:id="rId66" xr:uid="{00000000-0004-0000-0000-000041000000}"/>
    <hyperlink ref="B74" r:id="rId67" xr:uid="{00000000-0004-0000-0000-000042000000}"/>
    <hyperlink ref="B24" r:id="rId68" xr:uid="{00000000-0004-0000-0000-000043000000}"/>
    <hyperlink ref="E24" r:id="rId69" xr:uid="{00000000-0004-0000-0000-000044000000}"/>
    <hyperlink ref="B88" r:id="rId70" xr:uid="{00000000-0004-0000-0000-000045000000}"/>
    <hyperlink ref="E88" r:id="rId71" xr:uid="{00000000-0004-0000-0000-000046000000}"/>
    <hyperlink ref="B60" r:id="rId72" xr:uid="{00000000-0004-0000-0000-000047000000}"/>
    <hyperlink ref="B91" r:id="rId73" xr:uid="{00000000-0004-0000-0000-000048000000}"/>
    <hyperlink ref="E91" r:id="rId74" xr:uid="{00000000-0004-0000-0000-000049000000}"/>
    <hyperlink ref="B98" r:id="rId75" xr:uid="{00000000-0004-0000-0000-00004A000000}"/>
    <hyperlink ref="E98" r:id="rId76" xr:uid="{00000000-0004-0000-0000-00004B000000}"/>
    <hyperlink ref="B25" r:id="rId77" xr:uid="{00000000-0004-0000-0000-00004C000000}"/>
    <hyperlink ref="E25" r:id="rId78" xr:uid="{00000000-0004-0000-0000-00004D000000}"/>
    <hyperlink ref="B37" r:id="rId79" xr:uid="{00000000-0004-0000-0000-00004E000000}"/>
    <hyperlink ref="B7" r:id="rId80" xr:uid="{00000000-0004-0000-0000-00004F000000}"/>
    <hyperlink ref="B100" r:id="rId81" xr:uid="{00000000-0004-0000-0000-000050000000}"/>
    <hyperlink ref="B64" r:id="rId82" xr:uid="{00000000-0004-0000-0000-000051000000}"/>
    <hyperlink ref="E64" r:id="rId83" xr:uid="{00000000-0004-0000-0000-000052000000}"/>
    <hyperlink ref="B38" r:id="rId84" xr:uid="{00000000-0004-0000-0000-000053000000}"/>
    <hyperlink ref="B52" r:id="rId85" xr:uid="{00000000-0004-0000-0000-000054000000}"/>
    <hyperlink ref="B71" r:id="rId86" xr:uid="{00000000-0004-0000-0000-000055000000}"/>
    <hyperlink ref="E71" r:id="rId87" xr:uid="{00000000-0004-0000-0000-000056000000}"/>
    <hyperlink ref="Q71" r:id="rId88" xr:uid="{00000000-0004-0000-0000-000057000000}"/>
    <hyperlink ref="B80" r:id="rId89" xr:uid="{00000000-0004-0000-0000-000058000000}"/>
    <hyperlink ref="E80" r:id="rId90" xr:uid="{00000000-0004-0000-0000-000059000000}"/>
    <hyperlink ref="B73" r:id="rId91" xr:uid="{00000000-0004-0000-0000-00005A000000}"/>
    <hyperlink ref="B27" r:id="rId92" xr:uid="{00000000-0004-0000-0000-00005B000000}"/>
    <hyperlink ref="E93" r:id="rId93" xr:uid="{00000000-0004-0000-0000-00005C000000}"/>
    <hyperlink ref="B30" r:id="rId94" xr:uid="{00000000-0004-0000-0000-00005D000000}"/>
    <hyperlink ref="E30" r:id="rId95" xr:uid="{00000000-0004-0000-0000-00005E000000}"/>
    <hyperlink ref="B8" r:id="rId96" xr:uid="{00000000-0004-0000-0000-00005F000000}"/>
    <hyperlink ref="E8" r:id="rId97" xr:uid="{00000000-0004-0000-0000-000060000000}"/>
    <hyperlink ref="B21" r:id="rId98" xr:uid="{00000000-0004-0000-0000-000061000000}"/>
    <hyperlink ref="E21" r:id="rId99" xr:uid="{00000000-0004-0000-0000-000062000000}"/>
    <hyperlink ref="B43" r:id="rId100" xr:uid="{00000000-0004-0000-0000-000063000000}"/>
    <hyperlink ref="E43" r:id="rId101" xr:uid="{00000000-0004-0000-0000-000064000000}"/>
    <hyperlink ref="B3" r:id="rId102" xr:uid="{00000000-0004-0000-0000-000065000000}"/>
    <hyperlink ref="B77" r:id="rId103" xr:uid="{00000000-0004-0000-0000-000066000000}"/>
    <hyperlink ref="E77" r:id="rId104" xr:uid="{00000000-0004-0000-0000-000067000000}"/>
    <hyperlink ref="B28" r:id="rId105" xr:uid="{00000000-0004-0000-0000-000068000000}"/>
    <hyperlink ref="B97" r:id="rId106" xr:uid="{00000000-0004-0000-0000-000069000000}"/>
    <hyperlink ref="E97" r:id="rId107" xr:uid="{00000000-0004-0000-0000-00006A000000}"/>
    <hyperlink ref="B62" r:id="rId108" xr:uid="{00000000-0004-0000-0000-00006B000000}"/>
    <hyperlink ref="E62" r:id="rId109" xr:uid="{00000000-0004-0000-0000-00006C000000}"/>
    <hyperlink ref="B36" r:id="rId110" xr:uid="{00000000-0004-0000-0000-00006D000000}"/>
    <hyperlink ref="E36" r:id="rId111" xr:uid="{00000000-0004-0000-0000-00006E000000}"/>
    <hyperlink ref="Q36" r:id="rId112" xr:uid="{00000000-0004-0000-0000-00006F000000}"/>
    <hyperlink ref="AB36" r:id="rId113" xr:uid="{00000000-0004-0000-0000-000070000000}"/>
    <hyperlink ref="B85" r:id="rId114" xr:uid="{00000000-0004-0000-0000-000071000000}"/>
    <hyperlink ref="E85" r:id="rId115" xr:uid="{00000000-0004-0000-0000-000072000000}"/>
    <hyperlink ref="Q85" r:id="rId116" xr:uid="{00000000-0004-0000-0000-000073000000}"/>
    <hyperlink ref="B47" r:id="rId117" xr:uid="{00000000-0004-0000-0000-000074000000}"/>
    <hyperlink ref="B33" r:id="rId118" xr:uid="{00000000-0004-0000-0000-000075000000}"/>
    <hyperlink ref="E33" r:id="rId119" xr:uid="{00000000-0004-0000-0000-000076000000}"/>
    <hyperlink ref="B81" r:id="rId120" xr:uid="{00000000-0004-0000-0000-000077000000}"/>
    <hyperlink ref="E81" r:id="rId121" xr:uid="{00000000-0004-0000-0000-000078000000}"/>
    <hyperlink ref="B84" r:id="rId122" xr:uid="{00000000-0004-0000-0000-000079000000}"/>
    <hyperlink ref="B34" r:id="rId123" xr:uid="{00000000-0004-0000-0000-00007A000000}"/>
    <hyperlink ref="E34" r:id="rId124" xr:uid="{00000000-0004-0000-0000-00007B000000}"/>
    <hyperlink ref="N34" r:id="rId125" xr:uid="{00000000-0004-0000-0000-00007C000000}"/>
    <hyperlink ref="Q34" r:id="rId126" xr:uid="{00000000-0004-0000-0000-00007D000000}"/>
    <hyperlink ref="B101" r:id="rId127" xr:uid="{00000000-0004-0000-0000-00007E000000}"/>
    <hyperlink ref="E101" r:id="rId128" xr:uid="{00000000-0004-0000-0000-00007F000000}"/>
    <hyperlink ref="B70" r:id="rId129" xr:uid="{00000000-0004-0000-0000-000080000000}"/>
    <hyperlink ref="B54" r:id="rId130" xr:uid="{00000000-0004-0000-0000-000081000000}"/>
    <hyperlink ref="E54" r:id="rId131" xr:uid="{00000000-0004-0000-0000-000082000000}"/>
    <hyperlink ref="B32" r:id="rId132" xr:uid="{00000000-0004-0000-0000-000083000000}"/>
    <hyperlink ref="E32" r:id="rId133" xr:uid="{00000000-0004-0000-0000-000084000000}"/>
    <hyperlink ref="Q32" r:id="rId134" xr:uid="{00000000-0004-0000-0000-000085000000}"/>
    <hyperlink ref="B45" r:id="rId135" xr:uid="{00000000-0004-0000-0000-000086000000}"/>
    <hyperlink ref="E45" r:id="rId136" xr:uid="{00000000-0004-0000-0000-000087000000}"/>
    <hyperlink ref="B22" r:id="rId137" xr:uid="{00000000-0004-0000-0000-000088000000}"/>
    <hyperlink ref="B59" r:id="rId138" xr:uid="{00000000-0004-0000-0000-000089000000}"/>
    <hyperlink ref="E59" r:id="rId139" xr:uid="{00000000-0004-0000-0000-00008A000000}"/>
    <hyperlink ref="B26" r:id="rId140" xr:uid="{00000000-0004-0000-0000-00008B000000}"/>
    <hyperlink ref="A53" r:id="rId141" xr:uid="{00000000-0004-0000-0000-00008C000000}"/>
    <hyperlink ref="B53" r:id="rId142" xr:uid="{00000000-0004-0000-0000-00008D000000}"/>
    <hyperlink ref="E53" r:id="rId143" xr:uid="{00000000-0004-0000-0000-00008E000000}"/>
    <hyperlink ref="B18" r:id="rId144" xr:uid="{00000000-0004-0000-0000-00008F000000}"/>
    <hyperlink ref="B75" r:id="rId145" xr:uid="{00000000-0004-0000-0000-000090000000}"/>
    <hyperlink ref="N75" r:id="rId146" xr:uid="{00000000-0004-0000-0000-000091000000}"/>
    <hyperlink ref="B50" r:id="rId147" xr:uid="{00000000-0004-0000-0000-000092000000}"/>
    <hyperlink ref="E50" r:id="rId148" xr:uid="{00000000-0004-0000-0000-000093000000}"/>
    <hyperlink ref="Q15" r:id="rId149" xr:uid="{00000000-0004-0000-0000-000094000000}"/>
    <hyperlink ref="B89" r:id="rId150" xr:uid="{00000000-0004-0000-0000-000095000000}"/>
    <hyperlink ref="B51" r:id="rId151" xr:uid="{00000000-0004-0000-0000-000096000000}"/>
    <hyperlink ref="E51" r:id="rId152" xr:uid="{00000000-0004-0000-0000-000097000000}"/>
    <hyperlink ref="E13" r:id="rId153" xr:uid="{00000000-0004-0000-0000-000098000000}"/>
    <hyperlink ref="B58" r:id="rId154" xr:uid="{00000000-0004-0000-0000-000099000000}"/>
    <hyperlink ref="B4" r:id="rId155" xr:uid="{00000000-0004-0000-0000-00009A000000}"/>
    <hyperlink ref="E4" r:id="rId156" xr:uid="{00000000-0004-0000-0000-00009B000000}"/>
    <hyperlink ref="AB4" r:id="rId157" xr:uid="{00000000-0004-0000-0000-00009C000000}"/>
    <hyperlink ref="B67" r:id="rId158" xr:uid="{00000000-0004-0000-0000-00009D000000}"/>
    <hyperlink ref="E67" r:id="rId159" xr:uid="{00000000-0004-0000-0000-00009E000000}"/>
    <hyperlink ref="B10" r:id="rId160" xr:uid="{00000000-0004-0000-0000-00009F000000}"/>
    <hyperlink ref="B61" r:id="rId161" xr:uid="{00000000-0004-0000-0000-0000A0000000}"/>
    <hyperlink ref="E92" r:id="rId162" xr:uid="{00000000-0004-0000-0000-0000A1000000}"/>
    <hyperlink ref="B68" r:id="rId163" xr:uid="{00000000-0004-0000-0000-0000A2000000}"/>
    <hyperlink ref="E68" r:id="rId164" xr:uid="{00000000-0004-0000-0000-0000A3000000}"/>
    <hyperlink ref="B6" r:id="rId165" xr:uid="{00000000-0004-0000-0000-0000A4000000}"/>
    <hyperlink ref="E6" r:id="rId166" xr:uid="{00000000-0004-0000-0000-0000A5000000}"/>
    <hyperlink ref="Q6" r:id="rId167" xr:uid="{00000000-0004-0000-0000-0000A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Ethan Charles</cp:lastModifiedBy>
  <dcterms:modified xsi:type="dcterms:W3CDTF">2021-11-11T18:41:43Z</dcterms:modified>
</cp:coreProperties>
</file>